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F:\PLANEAMIENTO\AFOROS VEHICULARES BARRANQUILLA\INTERSECCIONES SEMAFORIZADAS\Semaforizadas\7446\CR 46\2016\"/>
    </mc:Choice>
  </mc:AlternateContent>
  <bookViews>
    <workbookView xWindow="240" yWindow="90" windowWidth="9135" windowHeight="4965" tabRatio="736" activeTab="4"/>
  </bookViews>
  <sheets>
    <sheet name="G-2" sheetId="4684" r:id="rId1"/>
    <sheet name="G-3" sheetId="4686" r:id="rId2"/>
    <sheet name="G-4" sheetId="4677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0">'G-2'!$A$1:$U$58</definedName>
    <definedName name="_xlnm.Print_Area" localSheetId="1">'G-3'!$A$1:$U$58</definedName>
    <definedName name="_xlnm.Print_Area" localSheetId="2">'G-4'!$A$1:$U$58</definedName>
    <definedName name="_xlnm.Print_Area" localSheetId="3">'G-Totales'!$A$1:$U$58</definedName>
  </definedNames>
  <calcPr calcId="152511"/>
</workbook>
</file>

<file path=xl/calcChain.xml><?xml version="1.0" encoding="utf-8"?>
<calcChain xmlns="http://schemas.openxmlformats.org/spreadsheetml/2006/main">
  <c r="AD16" i="4688" l="1"/>
  <c r="AO16" i="4688" s="1"/>
  <c r="M16" i="4688"/>
  <c r="Z16" i="4688" s="1"/>
  <c r="B16" i="4688"/>
  <c r="J16" i="4688" s="1"/>
  <c r="G16" i="4688" l="1"/>
  <c r="U16" i="4688"/>
  <c r="AK16" i="4688"/>
  <c r="D16" i="4688"/>
  <c r="P16" i="4688"/>
  <c r="AF16" i="4688"/>
  <c r="Y21" i="4677" l="1"/>
  <c r="X21" i="4677"/>
  <c r="W21" i="4677"/>
  <c r="V21" i="4677"/>
  <c r="Y21" i="4686"/>
  <c r="X21" i="4686"/>
  <c r="W21" i="4686"/>
  <c r="V21" i="4686"/>
  <c r="Y21" i="4684"/>
  <c r="X21" i="4684"/>
  <c r="W21" i="4684"/>
  <c r="V21" i="4684"/>
  <c r="C5" i="4689"/>
  <c r="I6" i="4689"/>
  <c r="I5" i="4689"/>
  <c r="AJ8" i="4688"/>
  <c r="Y8" i="4688"/>
  <c r="O8" i="4688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S6" i="4681"/>
  <c r="L6" i="4681"/>
  <c r="D6" i="4681"/>
  <c r="E5" i="4681"/>
  <c r="L5" i="4677"/>
  <c r="D5" i="4677"/>
  <c r="E4" i="4677"/>
  <c r="S6" i="4686"/>
  <c r="L5" i="4686"/>
  <c r="D5" i="4686"/>
  <c r="E4" i="4686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J36" i="4689" s="1"/>
  <c r="I35" i="4689"/>
  <c r="I34" i="4689"/>
  <c r="I33" i="4689"/>
  <c r="J33" i="4689" s="1"/>
  <c r="I32" i="4689"/>
  <c r="I31" i="4689"/>
  <c r="J31" i="4689" s="1"/>
  <c r="I30" i="4689"/>
  <c r="J30" i="4689" s="1"/>
  <c r="I29" i="4689"/>
  <c r="I28" i="4689"/>
  <c r="I27" i="4689"/>
  <c r="I26" i="4689"/>
  <c r="I25" i="4689"/>
  <c r="I24" i="4689"/>
  <c r="I23" i="4689"/>
  <c r="I22" i="4689"/>
  <c r="I21" i="4689"/>
  <c r="I20" i="4689"/>
  <c r="I19" i="4689"/>
  <c r="I18" i="4689"/>
  <c r="I17" i="4689"/>
  <c r="I16" i="4689"/>
  <c r="J16" i="4689" s="1"/>
  <c r="I15" i="4689"/>
  <c r="I14" i="4689"/>
  <c r="J14" i="4689" s="1"/>
  <c r="I13" i="4689"/>
  <c r="J13" i="4689" s="1"/>
  <c r="I12" i="4689"/>
  <c r="I11" i="4689"/>
  <c r="I10" i="4689"/>
  <c r="J10" i="4689" s="1"/>
  <c r="M19" i="4684"/>
  <c r="Y18" i="4688" s="1"/>
  <c r="M20" i="4684"/>
  <c r="Z18" i="4688" s="1"/>
  <c r="M21" i="4684"/>
  <c r="AA18" i="4688" s="1"/>
  <c r="M22" i="4684"/>
  <c r="AB18" i="4688" s="1"/>
  <c r="M18" i="4684"/>
  <c r="X18" i="4688" s="1"/>
  <c r="M17" i="4684"/>
  <c r="W18" i="4688" s="1"/>
  <c r="M16" i="4684"/>
  <c r="V18" i="4688" s="1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M15" i="4684"/>
  <c r="U18" i="4688" s="1"/>
  <c r="M14" i="4684"/>
  <c r="T18" i="4688" s="1"/>
  <c r="M13" i="4684"/>
  <c r="S18" i="4688" s="1"/>
  <c r="M12" i="4684"/>
  <c r="R18" i="4688" s="1"/>
  <c r="M11" i="4684"/>
  <c r="Q18" i="4688" s="1"/>
  <c r="M10" i="4684"/>
  <c r="P18" i="4688" s="1"/>
  <c r="F11" i="4684"/>
  <c r="C18" i="4688" s="1"/>
  <c r="F12" i="4684"/>
  <c r="D18" i="4688" s="1"/>
  <c r="F13" i="4684"/>
  <c r="E18" i="4688" s="1"/>
  <c r="F14" i="4684"/>
  <c r="F18" i="4688" s="1"/>
  <c r="F15" i="4684"/>
  <c r="G18" i="4688" s="1"/>
  <c r="F16" i="4684"/>
  <c r="H18" i="4688" s="1"/>
  <c r="F17" i="4684"/>
  <c r="I18" i="4688" s="1"/>
  <c r="F18" i="4684"/>
  <c r="J18" i="4688" s="1"/>
  <c r="F19" i="4684"/>
  <c r="K18" i="4688" s="1"/>
  <c r="F20" i="4684"/>
  <c r="M18" i="4688" s="1"/>
  <c r="F21" i="4684"/>
  <c r="N18" i="4688" s="1"/>
  <c r="F22" i="4684"/>
  <c r="O18" i="4688" s="1"/>
  <c r="F10" i="4684"/>
  <c r="B18" i="4688" s="1"/>
  <c r="M19" i="4686"/>
  <c r="Y23" i="4688" s="1"/>
  <c r="M20" i="4686"/>
  <c r="Z23" i="4688" s="1"/>
  <c r="M21" i="4686"/>
  <c r="AA23" i="4688" s="1"/>
  <c r="M22" i="4686"/>
  <c r="AB23" i="4688" s="1"/>
  <c r="M18" i="4686"/>
  <c r="X23" i="4688" s="1"/>
  <c r="M17" i="4686"/>
  <c r="W23" i="4688" s="1"/>
  <c r="M16" i="4686"/>
  <c r="V23" i="4688" s="1"/>
  <c r="T21" i="4686"/>
  <c r="AO23" i="4688" s="1"/>
  <c r="T20" i="4686"/>
  <c r="AN23" i="4688" s="1"/>
  <c r="T19" i="4686"/>
  <c r="AM23" i="4688" s="1"/>
  <c r="T18" i="4686"/>
  <c r="AL23" i="4688" s="1"/>
  <c r="T17" i="4686"/>
  <c r="AK23" i="4688" s="1"/>
  <c r="T16" i="4686"/>
  <c r="AJ23" i="4688" s="1"/>
  <c r="T15" i="4686"/>
  <c r="AI23" i="4688" s="1"/>
  <c r="T14" i="4686"/>
  <c r="AH23" i="4688" s="1"/>
  <c r="T13" i="4686"/>
  <c r="AG23" i="4688" s="1"/>
  <c r="T12" i="4686"/>
  <c r="AF23" i="4688" s="1"/>
  <c r="T11" i="4686"/>
  <c r="AE23" i="4688" s="1"/>
  <c r="T10" i="4686"/>
  <c r="AD23" i="4688" s="1"/>
  <c r="M15" i="4686"/>
  <c r="U23" i="4688" s="1"/>
  <c r="M14" i="4686"/>
  <c r="T23" i="4688" s="1"/>
  <c r="M13" i="4686"/>
  <c r="S23" i="4688" s="1"/>
  <c r="M12" i="4686"/>
  <c r="R23" i="4688" s="1"/>
  <c r="M11" i="4686"/>
  <c r="Q23" i="4688" s="1"/>
  <c r="M10" i="4686"/>
  <c r="P23" i="4688" s="1"/>
  <c r="F11" i="4686"/>
  <c r="C23" i="4688" s="1"/>
  <c r="F12" i="4686"/>
  <c r="D23" i="4688" s="1"/>
  <c r="F13" i="4686"/>
  <c r="E23" i="4688" s="1"/>
  <c r="F14" i="4686"/>
  <c r="F23" i="4688" s="1"/>
  <c r="F15" i="4686"/>
  <c r="G23" i="4688" s="1"/>
  <c r="F16" i="4686"/>
  <c r="H23" i="4688" s="1"/>
  <c r="F17" i="4686"/>
  <c r="I23" i="4688" s="1"/>
  <c r="F18" i="4686"/>
  <c r="J23" i="4688" s="1"/>
  <c r="F19" i="4686"/>
  <c r="K23" i="4688" s="1"/>
  <c r="F20" i="4686"/>
  <c r="M23" i="4688" s="1"/>
  <c r="F21" i="4686"/>
  <c r="N23" i="4688" s="1"/>
  <c r="F22" i="4686"/>
  <c r="O23" i="4688" s="1"/>
  <c r="F10" i="4686"/>
  <c r="B23" i="4688" s="1"/>
  <c r="M19" i="4677"/>
  <c r="Y28" i="4688" s="1"/>
  <c r="M20" i="4677"/>
  <c r="Z28" i="4688" s="1"/>
  <c r="M21" i="4677"/>
  <c r="AA28" i="4688" s="1"/>
  <c r="M22" i="4677"/>
  <c r="AB28" i="4688" s="1"/>
  <c r="M18" i="4677"/>
  <c r="X28" i="4688" s="1"/>
  <c r="M17" i="4677"/>
  <c r="W28" i="4688" s="1"/>
  <c r="M16" i="4677"/>
  <c r="V28" i="4688" s="1"/>
  <c r="T21" i="4677"/>
  <c r="AO28" i="4688" s="1"/>
  <c r="T20" i="4677"/>
  <c r="AN28" i="4688" s="1"/>
  <c r="T19" i="4677"/>
  <c r="AM28" i="4688" s="1"/>
  <c r="T18" i="4677"/>
  <c r="AL28" i="4688" s="1"/>
  <c r="T17" i="4677"/>
  <c r="AK28" i="4688" s="1"/>
  <c r="T16" i="4677"/>
  <c r="AJ28" i="4688" s="1"/>
  <c r="T15" i="4677"/>
  <c r="AI28" i="4688" s="1"/>
  <c r="T14" i="4677"/>
  <c r="AH28" i="4688" s="1"/>
  <c r="T13" i="4677"/>
  <c r="AG28" i="4688" s="1"/>
  <c r="T12" i="4677"/>
  <c r="AF28" i="4688" s="1"/>
  <c r="T11" i="4677"/>
  <c r="AE28" i="4688" s="1"/>
  <c r="T10" i="4677"/>
  <c r="AD28" i="4688" s="1"/>
  <c r="M15" i="4677"/>
  <c r="U28" i="4688" s="1"/>
  <c r="M14" i="4677"/>
  <c r="T28" i="4688" s="1"/>
  <c r="M13" i="4677"/>
  <c r="S28" i="4688" s="1"/>
  <c r="M12" i="4677"/>
  <c r="R28" i="4688" s="1"/>
  <c r="M11" i="4677"/>
  <c r="Q28" i="4688" s="1"/>
  <c r="M10" i="4677"/>
  <c r="P28" i="4688" s="1"/>
  <c r="F11" i="4677"/>
  <c r="C28" i="4688" s="1"/>
  <c r="F12" i="4677"/>
  <c r="D28" i="4688" s="1"/>
  <c r="F13" i="4677"/>
  <c r="E28" i="4688" s="1"/>
  <c r="F14" i="4677"/>
  <c r="F28" i="4688" s="1"/>
  <c r="F15" i="4677"/>
  <c r="G28" i="4688" s="1"/>
  <c r="F16" i="4677"/>
  <c r="H28" i="4688" s="1"/>
  <c r="F17" i="4677"/>
  <c r="I28" i="4688" s="1"/>
  <c r="F18" i="4677"/>
  <c r="J28" i="4688" s="1"/>
  <c r="F19" i="4677"/>
  <c r="K28" i="4688" s="1"/>
  <c r="F20" i="4677"/>
  <c r="M28" i="4688" s="1"/>
  <c r="F21" i="4677"/>
  <c r="N28" i="4688" s="1"/>
  <c r="F22" i="4677"/>
  <c r="O28" i="4688" s="1"/>
  <c r="F10" i="4677"/>
  <c r="B28" i="4688" s="1"/>
  <c r="J25" i="4689" l="1"/>
  <c r="J23" i="4689"/>
  <c r="T17" i="4681"/>
  <c r="J20" i="4689"/>
  <c r="G20" i="4688" s="1"/>
  <c r="J24" i="4689"/>
  <c r="J26" i="4689"/>
  <c r="J28" i="4689"/>
  <c r="J34" i="4689"/>
  <c r="AF25" i="4688" s="1"/>
  <c r="J32" i="4689"/>
  <c r="U25" i="4688" s="1"/>
  <c r="J22" i="4689"/>
  <c r="P20" i="4688" s="1"/>
  <c r="AN29" i="4688"/>
  <c r="CB19" i="4688" s="1"/>
  <c r="AL29" i="4688"/>
  <c r="BZ19" i="4688" s="1"/>
  <c r="AO24" i="4688"/>
  <c r="CC20" i="4688" s="1"/>
  <c r="AN24" i="4688"/>
  <c r="CB20" i="4688" s="1"/>
  <c r="AM24" i="4688"/>
  <c r="CA20" i="4688" s="1"/>
  <c r="AL24" i="4688"/>
  <c r="BZ20" i="4688" s="1"/>
  <c r="AJ24" i="4688"/>
  <c r="BX20" i="4688" s="1"/>
  <c r="AH24" i="4688"/>
  <c r="BV20" i="4688" s="1"/>
  <c r="X19" i="4688"/>
  <c r="BM18" i="4688" s="1"/>
  <c r="V19" i="4688"/>
  <c r="BK18" i="4688" s="1"/>
  <c r="T19" i="4688"/>
  <c r="BI18" i="4688" s="1"/>
  <c r="J44" i="4689"/>
  <c r="AF30" i="4688"/>
  <c r="J45" i="4689"/>
  <c r="J41" i="4689"/>
  <c r="P30" i="4688"/>
  <c r="J42" i="4689"/>
  <c r="J38" i="4689"/>
  <c r="D30" i="4688"/>
  <c r="J39" i="4689"/>
  <c r="AO25" i="4688"/>
  <c r="J35" i="4689"/>
  <c r="P25" i="4688"/>
  <c r="Z25" i="4688"/>
  <c r="D25" i="4688"/>
  <c r="J25" i="4688"/>
  <c r="J29" i="4689"/>
  <c r="AK20" i="4688"/>
  <c r="AF20" i="4688"/>
  <c r="J27" i="4689"/>
  <c r="Z20" i="4688"/>
  <c r="U20" i="4688"/>
  <c r="J19" i="4689"/>
  <c r="J21" i="4689"/>
  <c r="AF15" i="4688"/>
  <c r="J18" i="4689"/>
  <c r="J17" i="4689"/>
  <c r="U15" i="4688"/>
  <c r="P15" i="4688"/>
  <c r="J15" i="4689"/>
  <c r="D15" i="4688"/>
  <c r="J12" i="4689"/>
  <c r="J11" i="4689"/>
  <c r="AG29" i="4688"/>
  <c r="AO29" i="4688"/>
  <c r="CC19" i="4688" s="1"/>
  <c r="T29" i="4688"/>
  <c r="BI19" i="4688" s="1"/>
  <c r="V29" i="4688"/>
  <c r="BK19" i="4688" s="1"/>
  <c r="X29" i="4688"/>
  <c r="BM19" i="4688" s="1"/>
  <c r="Y29" i="4688"/>
  <c r="BN19" i="4688" s="1"/>
  <c r="E2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I29" i="4688"/>
  <c r="BW19" i="4688" s="1"/>
  <c r="S29" i="4688"/>
  <c r="BH19" i="4688" s="1"/>
  <c r="R29" i="4688"/>
  <c r="BG19" i="4688" s="1"/>
  <c r="U29" i="4688"/>
  <c r="BJ19" i="4688" s="1"/>
  <c r="W29" i="4688"/>
  <c r="BL19" i="4688" s="1"/>
  <c r="Z29" i="4688"/>
  <c r="BO19" i="4688" s="1"/>
  <c r="AA29" i="4688"/>
  <c r="BP19" i="4688" s="1"/>
  <c r="AB29" i="4688"/>
  <c r="BQ19" i="4688" s="1"/>
  <c r="Q29" i="4688"/>
  <c r="BF19" i="4688" s="1"/>
  <c r="P29" i="4688"/>
  <c r="J29" i="4688"/>
  <c r="AZ19" i="4688" s="1"/>
  <c r="H29" i="4688"/>
  <c r="AX19" i="4688" s="1"/>
  <c r="F29" i="4688"/>
  <c r="AV19" i="4688" s="1"/>
  <c r="G29" i="4688"/>
  <c r="AW19" i="4688" s="1"/>
  <c r="K29" i="4688"/>
  <c r="BA19" i="4688" s="1"/>
  <c r="I29" i="4688"/>
  <c r="AY19" i="4688" s="1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3" i="4688"/>
  <c r="AF33" i="4688"/>
  <c r="AJ33" i="4688"/>
  <c r="AN33" i="4688"/>
  <c r="AI33" i="4688"/>
  <c r="AO33" i="4688"/>
  <c r="S19" i="4688"/>
  <c r="BH18" i="4688" s="1"/>
  <c r="U19" i="4688"/>
  <c r="BJ18" i="4688" s="1"/>
  <c r="W19" i="4688"/>
  <c r="BL18" i="4688" s="1"/>
  <c r="R19" i="4688"/>
  <c r="BG18" i="4688" s="1"/>
  <c r="Z33" i="4688"/>
  <c r="M11" i="4681"/>
  <c r="Q19" i="4688"/>
  <c r="BF18" i="4688" s="1"/>
  <c r="P33" i="4688"/>
  <c r="X33" i="4688"/>
  <c r="AB33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3" i="4688"/>
  <c r="D33" i="4688"/>
  <c r="N33" i="4688"/>
  <c r="K33" i="4688"/>
  <c r="I33" i="4688"/>
  <c r="AH33" i="4688"/>
  <c r="AK14" i="4688"/>
  <c r="BY12" i="4688" s="1"/>
  <c r="AL33" i="4688"/>
  <c r="AO14" i="4688"/>
  <c r="CC12" i="4688" s="1"/>
  <c r="AE33" i="4688"/>
  <c r="AH14" i="4688"/>
  <c r="BV12" i="4688" s="1"/>
  <c r="AJ14" i="4688"/>
  <c r="BX12" i="4688" s="1"/>
  <c r="AG33" i="4688"/>
  <c r="AM14" i="4688"/>
  <c r="CA12" i="4688" s="1"/>
  <c r="AM33" i="4688"/>
  <c r="AK33" i="4688"/>
  <c r="R33" i="4688"/>
  <c r="U14" i="4688"/>
  <c r="BJ12" i="4688" s="1"/>
  <c r="T33" i="4688"/>
  <c r="W14" i="4688"/>
  <c r="BL12" i="4688" s="1"/>
  <c r="V33" i="4688"/>
  <c r="Y14" i="4688"/>
  <c r="BN12" i="4688" s="1"/>
  <c r="AA14" i="4688"/>
  <c r="BP12" i="4688" s="1"/>
  <c r="AA33" i="4688"/>
  <c r="AB14" i="4688"/>
  <c r="BQ12" i="4688" s="1"/>
  <c r="Q33" i="4688"/>
  <c r="T14" i="4688"/>
  <c r="BI12" i="4688" s="1"/>
  <c r="S33" i="4688"/>
  <c r="V14" i="4688"/>
  <c r="BK12" i="4688" s="1"/>
  <c r="U33" i="4688"/>
  <c r="X14" i="4688"/>
  <c r="BM12" i="4688" s="1"/>
  <c r="W33" i="4688"/>
  <c r="Z14" i="4688"/>
  <c r="BO12" i="4688" s="1"/>
  <c r="O33" i="4688"/>
  <c r="R14" i="4688"/>
  <c r="BG12" i="4688" s="1"/>
  <c r="M33" i="4688"/>
  <c r="P14" i="4688"/>
  <c r="BE12" i="4688" s="1"/>
  <c r="K14" i="4688"/>
  <c r="BA12" i="4688" s="1"/>
  <c r="H33" i="4688"/>
  <c r="G33" i="4688"/>
  <c r="J14" i="4688"/>
  <c r="AZ12" i="4688" s="1"/>
  <c r="E33" i="4688"/>
  <c r="H14" i="4688"/>
  <c r="AX12" i="4688" s="1"/>
  <c r="C33" i="4688"/>
  <c r="E14" i="4688"/>
  <c r="AU12" i="4688" s="1"/>
  <c r="F14" i="4688"/>
  <c r="AV12" i="4688" s="1"/>
  <c r="B33" i="4688"/>
  <c r="J33" i="4688"/>
  <c r="AK29" i="4688"/>
  <c r="BY19" i="4688" s="1"/>
  <c r="AM29" i="4688"/>
  <c r="CA19" i="4688" s="1"/>
  <c r="AJ29" i="4688"/>
  <c r="BX19" i="4688" s="1"/>
  <c r="AH29" i="4688"/>
  <c r="BV19" i="4688" s="1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3" i="4688"/>
  <c r="Y19" i="4688"/>
  <c r="BN18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AK34" i="4688"/>
  <c r="BY2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T10" i="4681"/>
  <c r="M19" i="4681"/>
  <c r="M15" i="4681"/>
  <c r="F21" i="4681"/>
  <c r="F19" i="4681"/>
  <c r="F17" i="4681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BU19" i="4688" l="1"/>
  <c r="AD31" i="4688"/>
  <c r="BE19" i="4688"/>
  <c r="M31" i="4688"/>
  <c r="AU19" i="4688"/>
  <c r="B31" i="4688"/>
  <c r="BU18" i="4688"/>
  <c r="AD21" i="4688"/>
  <c r="BE18" i="4688"/>
  <c r="M21" i="4688"/>
  <c r="AU18" i="4688"/>
  <c r="B21" i="4688"/>
  <c r="AU20" i="4688"/>
  <c r="B26" i="4688"/>
  <c r="BE20" i="4688"/>
  <c r="M26" i="4688"/>
  <c r="BU20" i="4688"/>
  <c r="AD26" i="4688"/>
  <c r="Z34" i="4688"/>
  <c r="BO22" i="4688" s="1"/>
  <c r="W34" i="4688"/>
  <c r="BL22" i="4688" s="1"/>
  <c r="R34" i="4688"/>
  <c r="BG22" i="4688" s="1"/>
  <c r="AM34" i="4688"/>
  <c r="CA22" i="4688" s="1"/>
  <c r="AO34" i="4688"/>
  <c r="CC22" i="4688" s="1"/>
  <c r="AL34" i="4688"/>
  <c r="BZ22" i="4688" s="1"/>
  <c r="AJ34" i="4688"/>
  <c r="BX22" i="4688" s="1"/>
  <c r="AI34" i="4688"/>
  <c r="BW22" i="4688" s="1"/>
  <c r="U23" i="4684"/>
  <c r="V23" i="4684" s="1"/>
  <c r="AH34" i="4688"/>
  <c r="BV22" i="4688" s="1"/>
  <c r="I34" i="4688"/>
  <c r="AY22" i="4688" s="1"/>
  <c r="H34" i="4688"/>
  <c r="AX22" i="4688" s="1"/>
  <c r="V34" i="4688"/>
  <c r="BK22" i="4688" s="1"/>
  <c r="S34" i="4688"/>
  <c r="BH22" i="4688" s="1"/>
  <c r="AA34" i="4688"/>
  <c r="BP22" i="4688" s="1"/>
  <c r="E34" i="4688"/>
  <c r="AU22" i="4688" s="1"/>
  <c r="Y34" i="4688"/>
  <c r="BN22" i="4688" s="1"/>
  <c r="U34" i="4688"/>
  <c r="BJ22" i="4688" s="1"/>
  <c r="AB34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4" i="4688"/>
  <c r="BM22" i="4688" s="1"/>
  <c r="T34" i="4688"/>
  <c r="BI22" i="4688" s="1"/>
  <c r="Q34" i="4688"/>
  <c r="BF22" i="4688" s="1"/>
  <c r="K34" i="4688"/>
  <c r="BA22" i="4688" s="1"/>
  <c r="F34" i="4688"/>
  <c r="AV22" i="4688" s="1"/>
  <c r="P34" i="4688"/>
  <c r="BE22" i="4688" s="1"/>
  <c r="AG34" i="4688"/>
  <c r="BU22" i="4688" s="1"/>
  <c r="J34" i="4688"/>
  <c r="AZ22" i="4688" s="1"/>
  <c r="G34" i="4688"/>
  <c r="AW22" i="4688" s="1"/>
  <c r="AN34" i="4688"/>
  <c r="CB22" i="4688" s="1"/>
  <c r="U23" i="4677"/>
  <c r="V23" i="4677" s="1"/>
  <c r="N23" i="4677"/>
  <c r="G13" i="4681"/>
  <c r="G23" i="4677"/>
  <c r="U23" i="4686"/>
  <c r="V23" i="4686" s="1"/>
  <c r="U13" i="4681"/>
  <c r="N16" i="4681"/>
  <c r="N23" i="4686"/>
  <c r="G23" i="4686"/>
  <c r="U20" i="4681"/>
  <c r="N23" i="4684"/>
  <c r="G14" i="4681"/>
  <c r="G23" i="4684"/>
  <c r="N22" i="4681"/>
  <c r="N13" i="4681"/>
  <c r="N11" i="4681"/>
  <c r="G18" i="4681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31" i="4688" l="1"/>
  <c r="AK31" i="4688"/>
  <c r="AF31" i="4688"/>
  <c r="J31" i="4688"/>
  <c r="G31" i="4688"/>
  <c r="D31" i="4688"/>
  <c r="Z31" i="4688"/>
  <c r="P31" i="4688"/>
  <c r="U31" i="4688"/>
  <c r="AO21" i="4688"/>
  <c r="AK21" i="4688"/>
  <c r="AF21" i="4688"/>
  <c r="J21" i="4688"/>
  <c r="G21" i="4688"/>
  <c r="D21" i="4688"/>
  <c r="Z21" i="4688"/>
  <c r="P21" i="4688"/>
  <c r="U21" i="4688"/>
  <c r="AO26" i="4688"/>
  <c r="AF26" i="4688"/>
  <c r="AK26" i="4688"/>
  <c r="Z26" i="4688"/>
  <c r="P26" i="4688"/>
  <c r="U26" i="4688"/>
  <c r="J26" i="4688"/>
  <c r="D26" i="4688"/>
  <c r="G26" i="4688"/>
  <c r="Y22" i="4684"/>
  <c r="X22" i="4684"/>
  <c r="W22" i="4684"/>
  <c r="V22" i="4684"/>
  <c r="X22" i="4677"/>
  <c r="Y22" i="4677"/>
  <c r="V22" i="4677"/>
  <c r="W22" i="4677"/>
  <c r="Y22" i="4686"/>
  <c r="X22" i="4686"/>
  <c r="W22" i="4686"/>
  <c r="V22" i="4686"/>
  <c r="N23" i="4681"/>
  <c r="U23" i="4681"/>
  <c r="G23" i="4681"/>
</calcChain>
</file>

<file path=xl/sharedStrings.xml><?xml version="1.0" encoding="utf-8"?>
<sst xmlns="http://schemas.openxmlformats.org/spreadsheetml/2006/main" count="687" uniqueCount="154">
  <si>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</si>
  <si>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</si>
  <si>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</si>
  <si>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</si>
  <si>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</si>
  <si>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</si>
  <si>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</si>
  <si>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</si>
  <si>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</si>
  <si>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</si>
  <si>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</si>
  <si>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</si>
  <si>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</si>
  <si>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</si>
  <si>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</si>
  <si>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</si>
  <si>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</si>
  <si>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</si>
  <si>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</si>
  <si>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</si>
  <si>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</si>
  <si>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</si>
  <si>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</si>
  <si>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</si>
  <si>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</si>
  <si>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</si>
  <si>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</si>
  <si>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</si>
  <si>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</si>
  <si>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</si>
  <si>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</si>
  <si>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</si>
  <si>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</si>
  <si>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</si>
  <si>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</si>
  <si>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</si>
  <si>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</si>
  <si>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</si>
  <si>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</si>
  <si>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</si>
  <si>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</si>
  <si>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</si>
  <si>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</si>
  <si>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</si>
  <si>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</si>
  <si>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</si>
  <si>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</si>
  <si>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</si>
  <si>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</si>
  <si>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</si>
  <si>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</si>
  <si>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</si>
  <si>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</si>
  <si>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</si>
  <si>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</si>
  <si>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</si>
  <si>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</si>
  <si>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</si>
  <si>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</si>
  <si>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</si>
  <si>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</si>
  <si>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</si>
  <si>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</si>
  <si>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</si>
  <si>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</si>
  <si>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</si>
  <si>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</si>
  <si>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</si>
  <si>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</si>
  <si>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</si>
  <si>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</si>
  <si>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</si>
  <si>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</si>
  <si>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</si>
  <si>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</si>
  <si>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</si>
  <si>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</si>
  <si>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</si>
  <si>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</si>
  <si>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</si>
  <si>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</si>
  <si>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</si>
  <si>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</si>
  <si>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</si>
  <si>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</si>
  <si>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</si>
  <si>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</si>
  <si>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</si>
  <si>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</si>
  <si>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</si>
  <si>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</si>
  <si>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</si>
  <si>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</si>
  <si>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</si>
  <si>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</si>
  <si>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</si>
  <si>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</si>
  <si>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</si>
  <si>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</si>
  <si>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</si>
  <si>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</si>
  <si>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</si>
  <si>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</si>
  <si>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</si>
  <si>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</si>
  <si>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</si>
  <si>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</si>
  <si>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</si>
  <si>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</si>
  <si>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</si>
  <si>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</si>
  <si>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</si>
  <si>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</si>
  <si>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</si>
  <si>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</si>
  <si>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</si>
  <si>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</si>
  <si>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</si>
  <si>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</si>
  <si>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</si>
  <si>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</si>
  <si>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</si>
  <si>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</si>
  <si>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</si>
  <si>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</si>
  <si>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</si>
  <si>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</si>
  <si>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</si>
  <si>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</si>
  <si>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</si>
  <si>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</si>
  <si>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</si>
  <si>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</si>
  <si>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</si>
  <si>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</si>
  <si>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</si>
  <si>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</si>
  <si>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</si>
  <si>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</si>
  <si>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</si>
  <si>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</si>
  <si>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</si>
  <si>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</si>
  <si>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</si>
  <si>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</si>
  <si>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</si>
  <si>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</si>
  <si>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2 (S-N)</t>
  </si>
  <si>
    <t>CALLE 74 X CARRERA 46</t>
  </si>
  <si>
    <t>JULIO VASQUEZ</t>
  </si>
  <si>
    <t xml:space="preserve">VOL MAX </t>
  </si>
  <si>
    <t>GEOVANNIS GONZALEZ</t>
  </si>
  <si>
    <t xml:space="preserve">ADOLFREDO FLOREZ </t>
  </si>
  <si>
    <t xml:space="preserve">JHONYS NAVARRO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</si>
</sst>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3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9" fontId="0" fillId="0" borderId="0" xfId="0" applyNumberFormat="1"/>
    <xf numFmtId="1" fontId="0" fillId="0" borderId="0" xfId="0" applyNumberFormat="1"/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49" fontId="12" fillId="0" borderId="0" xfId="0" applyNumberFormat="1" applyFont="1" applyBorder="1" applyAlignment="1" applyProtection="1">
      <alignment horizontal="lef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7" fillId="0" borderId="0" xfId="0" applyFont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1" fontId="2" fillId="3" borderId="6" xfId="0" applyNumberFormat="1" applyFont="1" applyFill="1" applyBorder="1" applyAlignment="1" applyProtection="1">
      <alignment horizontal="center" vertical="center"/>
    </xf>
    <xf numFmtId="1" fontId="2" fillId="3" borderId="20" xfId="0" applyNumberFormat="1" applyFont="1" applyFill="1" applyBorder="1" applyAlignment="1" applyProtection="1">
      <alignment horizontal="center" vertical="center"/>
    </xf>
    <xf numFmtId="1" fontId="2" fillId="3" borderId="3" xfId="0" applyNumberFormat="1" applyFont="1" applyFill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367.5</c:v>
                </c:pt>
                <c:pt idx="1">
                  <c:v>366.5</c:v>
                </c:pt>
                <c:pt idx="2">
                  <c:v>346</c:v>
                </c:pt>
                <c:pt idx="3">
                  <c:v>340</c:v>
                </c:pt>
                <c:pt idx="4">
                  <c:v>318</c:v>
                </c:pt>
                <c:pt idx="5">
                  <c:v>300.5</c:v>
                </c:pt>
                <c:pt idx="6">
                  <c:v>301.5</c:v>
                </c:pt>
                <c:pt idx="7">
                  <c:v>286</c:v>
                </c:pt>
                <c:pt idx="8">
                  <c:v>299.5</c:v>
                </c:pt>
                <c:pt idx="9">
                  <c:v>293.5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71896760"/>
        <c:axId val="278778888"/>
      </c:barChart>
      <c:catAx>
        <c:axId val="2718967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87788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787788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18967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82E-2"/>
          <c:y val="0.22875963005278591"/>
          <c:w val="0.90847115734818018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553</c:v>
                </c:pt>
                <c:pt idx="1">
                  <c:v>586.5</c:v>
                </c:pt>
                <c:pt idx="2">
                  <c:v>570</c:v>
                </c:pt>
                <c:pt idx="3">
                  <c:v>576.5</c:v>
                </c:pt>
                <c:pt idx="4">
                  <c:v>560</c:v>
                </c:pt>
                <c:pt idx="5">
                  <c:v>528.5</c:v>
                </c:pt>
                <c:pt idx="6">
                  <c:v>532</c:v>
                </c:pt>
                <c:pt idx="7">
                  <c:v>544</c:v>
                </c:pt>
                <c:pt idx="8">
                  <c:v>545.5</c:v>
                </c:pt>
                <c:pt idx="9">
                  <c:v>530.5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77956920"/>
        <c:axId val="277957312"/>
      </c:barChart>
      <c:catAx>
        <c:axId val="2779569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79573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779573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79569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65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483</c:v>
                </c:pt>
                <c:pt idx="1">
                  <c:v>473.5</c:v>
                </c:pt>
                <c:pt idx="2">
                  <c:v>508</c:v>
                </c:pt>
                <c:pt idx="3">
                  <c:v>658.5</c:v>
                </c:pt>
                <c:pt idx="4">
                  <c:v>538.5</c:v>
                </c:pt>
                <c:pt idx="5">
                  <c:v>541.5</c:v>
                </c:pt>
                <c:pt idx="6">
                  <c:v>503.5</c:v>
                </c:pt>
                <c:pt idx="7">
                  <c:v>517.5</c:v>
                </c:pt>
                <c:pt idx="8">
                  <c:v>488</c:v>
                </c:pt>
                <c:pt idx="9">
                  <c:v>480.5</c:v>
                </c:pt>
                <c:pt idx="10">
                  <c:v>471</c:v>
                </c:pt>
                <c:pt idx="11">
                  <c:v>448.5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77958096"/>
        <c:axId val="277856272"/>
      </c:barChart>
      <c:catAx>
        <c:axId val="2779580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7856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778562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79580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'G-Totales'!$W$44:$W$59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481</c:v>
                </c:pt>
                <c:pt idx="1">
                  <c:v>505</c:v>
                </c:pt>
                <c:pt idx="2">
                  <c:v>546.5</c:v>
                </c:pt>
                <c:pt idx="3">
                  <c:v>531.5</c:v>
                </c:pt>
                <c:pt idx="4">
                  <c:v>580</c:v>
                </c:pt>
                <c:pt idx="5">
                  <c:v>495.5</c:v>
                </c:pt>
                <c:pt idx="6">
                  <c:v>512</c:v>
                </c:pt>
                <c:pt idx="7">
                  <c:v>481.5</c:v>
                </c:pt>
                <c:pt idx="8">
                  <c:v>457</c:v>
                </c:pt>
                <c:pt idx="9">
                  <c:v>413</c:v>
                </c:pt>
                <c:pt idx="10">
                  <c:v>394.5</c:v>
                </c:pt>
                <c:pt idx="11">
                  <c:v>415.5</c:v>
                </c:pt>
                <c:pt idx="12">
                  <c:v>490.5</c:v>
                </c:pt>
                <c:pt idx="13">
                  <c:v>457</c:v>
                </c:pt>
                <c:pt idx="14">
                  <c:v>518</c:v>
                </c:pt>
                <c:pt idx="15">
                  <c:v>518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77857056"/>
        <c:axId val="277857448"/>
      </c:barChart>
      <c:catAx>
        <c:axId val="2778570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22"/>
              <c:y val="0.866244732299754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7857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778574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78570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7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1420</c:v>
                </c:pt>
                <c:pt idx="4">
                  <c:v>1370.5</c:v>
                </c:pt>
                <c:pt idx="5">
                  <c:v>1304.5</c:v>
                </c:pt>
                <c:pt idx="6">
                  <c:v>1260</c:v>
                </c:pt>
                <c:pt idx="7">
                  <c:v>1206</c:v>
                </c:pt>
                <c:pt idx="8">
                  <c:v>1187.5</c:v>
                </c:pt>
                <c:pt idx="9">
                  <c:v>1180.5</c:v>
                </c:pt>
                <c:pt idx="13">
                  <c:v>1089</c:v>
                </c:pt>
                <c:pt idx="14">
                  <c:v>1144</c:v>
                </c:pt>
                <c:pt idx="15">
                  <c:v>1115</c:v>
                </c:pt>
                <c:pt idx="16">
                  <c:v>1068.5</c:v>
                </c:pt>
                <c:pt idx="17">
                  <c:v>1027.5</c:v>
                </c:pt>
                <c:pt idx="18">
                  <c:v>953.5</c:v>
                </c:pt>
                <c:pt idx="19">
                  <c:v>926.5</c:v>
                </c:pt>
                <c:pt idx="20">
                  <c:v>886</c:v>
                </c:pt>
                <c:pt idx="21">
                  <c:v>857.5</c:v>
                </c:pt>
                <c:pt idx="22">
                  <c:v>928</c:v>
                </c:pt>
                <c:pt idx="23">
                  <c:v>960</c:v>
                </c:pt>
                <c:pt idx="24">
                  <c:v>1018.5</c:v>
                </c:pt>
                <c:pt idx="25">
                  <c:v>1064</c:v>
                </c:pt>
                <c:pt idx="29">
                  <c:v>1131</c:v>
                </c:pt>
                <c:pt idx="30">
                  <c:v>1143.5</c:v>
                </c:pt>
                <c:pt idx="31">
                  <c:v>1133.5</c:v>
                </c:pt>
                <c:pt idx="32">
                  <c:v>1111</c:v>
                </c:pt>
                <c:pt idx="33">
                  <c:v>1031</c:v>
                </c:pt>
                <c:pt idx="34">
                  <c:v>1022</c:v>
                </c:pt>
                <c:pt idx="35">
                  <c:v>1034</c:v>
                </c:pt>
                <c:pt idx="36">
                  <c:v>1039</c:v>
                </c:pt>
                <c:pt idx="37">
                  <c:v>999.5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431</c:v>
                </c:pt>
                <c:pt idx="4">
                  <c:v>467</c:v>
                </c:pt>
                <c:pt idx="5">
                  <c:v>479.5</c:v>
                </c:pt>
                <c:pt idx="6">
                  <c:v>480</c:v>
                </c:pt>
                <c:pt idx="7">
                  <c:v>506.5</c:v>
                </c:pt>
                <c:pt idx="8">
                  <c:v>519</c:v>
                </c:pt>
                <c:pt idx="9">
                  <c:v>520.5</c:v>
                </c:pt>
                <c:pt idx="13">
                  <c:v>499.5</c:v>
                </c:pt>
                <c:pt idx="14">
                  <c:v>529.5</c:v>
                </c:pt>
                <c:pt idx="15">
                  <c:v>530</c:v>
                </c:pt>
                <c:pt idx="16">
                  <c:v>544.5</c:v>
                </c:pt>
                <c:pt idx="17">
                  <c:v>549</c:v>
                </c:pt>
                <c:pt idx="18">
                  <c:v>539</c:v>
                </c:pt>
                <c:pt idx="19">
                  <c:v>528.5</c:v>
                </c:pt>
                <c:pt idx="20">
                  <c:v>492.5</c:v>
                </c:pt>
                <c:pt idx="21">
                  <c:v>467</c:v>
                </c:pt>
                <c:pt idx="22">
                  <c:v>432.5</c:v>
                </c:pt>
                <c:pt idx="23">
                  <c:v>425.5</c:v>
                </c:pt>
                <c:pt idx="24">
                  <c:v>464.5</c:v>
                </c:pt>
                <c:pt idx="25">
                  <c:v>471.5</c:v>
                </c:pt>
                <c:pt idx="29">
                  <c:v>558</c:v>
                </c:pt>
                <c:pt idx="30">
                  <c:v>599.5</c:v>
                </c:pt>
                <c:pt idx="31">
                  <c:v>654</c:v>
                </c:pt>
                <c:pt idx="32">
                  <c:v>671.5</c:v>
                </c:pt>
                <c:pt idx="33">
                  <c:v>633</c:v>
                </c:pt>
                <c:pt idx="34">
                  <c:v>596</c:v>
                </c:pt>
                <c:pt idx="35">
                  <c:v>528.5</c:v>
                </c:pt>
                <c:pt idx="36">
                  <c:v>502.5</c:v>
                </c:pt>
                <c:pt idx="37">
                  <c:v>478.5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435</c:v>
                </c:pt>
                <c:pt idx="4">
                  <c:v>455.5</c:v>
                </c:pt>
                <c:pt idx="5">
                  <c:v>451</c:v>
                </c:pt>
                <c:pt idx="6">
                  <c:v>457</c:v>
                </c:pt>
                <c:pt idx="7">
                  <c:v>452</c:v>
                </c:pt>
                <c:pt idx="8">
                  <c:v>443.5</c:v>
                </c:pt>
                <c:pt idx="9">
                  <c:v>451</c:v>
                </c:pt>
                <c:pt idx="13">
                  <c:v>475.5</c:v>
                </c:pt>
                <c:pt idx="14">
                  <c:v>489.5</c:v>
                </c:pt>
                <c:pt idx="15">
                  <c:v>508.5</c:v>
                </c:pt>
                <c:pt idx="16">
                  <c:v>506</c:v>
                </c:pt>
                <c:pt idx="17">
                  <c:v>492.5</c:v>
                </c:pt>
                <c:pt idx="18">
                  <c:v>453.5</c:v>
                </c:pt>
                <c:pt idx="19">
                  <c:v>408.5</c:v>
                </c:pt>
                <c:pt idx="20">
                  <c:v>367.5</c:v>
                </c:pt>
                <c:pt idx="21">
                  <c:v>355.5</c:v>
                </c:pt>
                <c:pt idx="22">
                  <c:v>353</c:v>
                </c:pt>
                <c:pt idx="23">
                  <c:v>372</c:v>
                </c:pt>
                <c:pt idx="24">
                  <c:v>398</c:v>
                </c:pt>
                <c:pt idx="25">
                  <c:v>448</c:v>
                </c:pt>
                <c:pt idx="29">
                  <c:v>434</c:v>
                </c:pt>
                <c:pt idx="30">
                  <c:v>435.5</c:v>
                </c:pt>
                <c:pt idx="31">
                  <c:v>459</c:v>
                </c:pt>
                <c:pt idx="32">
                  <c:v>459.5</c:v>
                </c:pt>
                <c:pt idx="33">
                  <c:v>437</c:v>
                </c:pt>
                <c:pt idx="34">
                  <c:v>432.5</c:v>
                </c:pt>
                <c:pt idx="35">
                  <c:v>427</c:v>
                </c:pt>
                <c:pt idx="36">
                  <c:v>415.5</c:v>
                </c:pt>
                <c:pt idx="37">
                  <c:v>410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2286</c:v>
                </c:pt>
                <c:pt idx="4">
                  <c:v>2293</c:v>
                </c:pt>
                <c:pt idx="5">
                  <c:v>2235</c:v>
                </c:pt>
                <c:pt idx="6">
                  <c:v>2197</c:v>
                </c:pt>
                <c:pt idx="7">
                  <c:v>2164.5</c:v>
                </c:pt>
                <c:pt idx="8">
                  <c:v>2150</c:v>
                </c:pt>
                <c:pt idx="9">
                  <c:v>2152</c:v>
                </c:pt>
                <c:pt idx="13">
                  <c:v>2064</c:v>
                </c:pt>
                <c:pt idx="14">
                  <c:v>2163</c:v>
                </c:pt>
                <c:pt idx="15">
                  <c:v>2153.5</c:v>
                </c:pt>
                <c:pt idx="16">
                  <c:v>2119</c:v>
                </c:pt>
                <c:pt idx="17">
                  <c:v>2069</c:v>
                </c:pt>
                <c:pt idx="18">
                  <c:v>1946</c:v>
                </c:pt>
                <c:pt idx="19">
                  <c:v>1863.5</c:v>
                </c:pt>
                <c:pt idx="20">
                  <c:v>1746</c:v>
                </c:pt>
                <c:pt idx="21">
                  <c:v>1680</c:v>
                </c:pt>
                <c:pt idx="22">
                  <c:v>1713.5</c:v>
                </c:pt>
                <c:pt idx="23">
                  <c:v>1757.5</c:v>
                </c:pt>
                <c:pt idx="24">
                  <c:v>1881</c:v>
                </c:pt>
                <c:pt idx="25">
                  <c:v>1983.5</c:v>
                </c:pt>
                <c:pt idx="29">
                  <c:v>2123</c:v>
                </c:pt>
                <c:pt idx="30">
                  <c:v>2178.5</c:v>
                </c:pt>
                <c:pt idx="31">
                  <c:v>2246.5</c:v>
                </c:pt>
                <c:pt idx="32">
                  <c:v>2242</c:v>
                </c:pt>
                <c:pt idx="33">
                  <c:v>2101</c:v>
                </c:pt>
                <c:pt idx="34">
                  <c:v>2050.5</c:v>
                </c:pt>
                <c:pt idx="35">
                  <c:v>1989.5</c:v>
                </c:pt>
                <c:pt idx="36">
                  <c:v>1957</c:v>
                </c:pt>
                <c:pt idx="37">
                  <c:v>1888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7858232"/>
        <c:axId val="277858624"/>
      </c:lineChart>
      <c:catAx>
        <c:axId val="277858232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2778586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77858624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277858232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 alignWithMargins="0"/>
    <c:pageMargins b="1" l="0.75000000000000333" r="0.75000000000000333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248.5</c:v>
                </c:pt>
                <c:pt idx="1">
                  <c:v>270</c:v>
                </c:pt>
                <c:pt idx="2">
                  <c:v>263.5</c:v>
                </c:pt>
                <c:pt idx="3">
                  <c:v>349</c:v>
                </c:pt>
                <c:pt idx="4">
                  <c:v>261</c:v>
                </c:pt>
                <c:pt idx="5">
                  <c:v>260</c:v>
                </c:pt>
                <c:pt idx="6">
                  <c:v>241</c:v>
                </c:pt>
                <c:pt idx="7">
                  <c:v>269</c:v>
                </c:pt>
                <c:pt idx="8">
                  <c:v>252</c:v>
                </c:pt>
                <c:pt idx="9">
                  <c:v>272</c:v>
                </c:pt>
                <c:pt idx="10">
                  <c:v>246</c:v>
                </c:pt>
                <c:pt idx="11">
                  <c:v>229.5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78779672"/>
        <c:axId val="278780064"/>
      </c:barChart>
      <c:catAx>
        <c:axId val="2787796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8780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787800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87796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9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25"/>
          <c:w val="0.92769502452399832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244</c:v>
                </c:pt>
                <c:pt idx="1">
                  <c:v>266.5</c:v>
                </c:pt>
                <c:pt idx="2">
                  <c:v>298</c:v>
                </c:pt>
                <c:pt idx="3">
                  <c:v>280.5</c:v>
                </c:pt>
                <c:pt idx="4">
                  <c:v>299</c:v>
                </c:pt>
                <c:pt idx="5">
                  <c:v>237.5</c:v>
                </c:pt>
                <c:pt idx="6">
                  <c:v>251.5</c:v>
                </c:pt>
                <c:pt idx="7">
                  <c:v>239.5</c:v>
                </c:pt>
                <c:pt idx="8">
                  <c:v>225</c:v>
                </c:pt>
                <c:pt idx="9">
                  <c:v>210.5</c:v>
                </c:pt>
                <c:pt idx="10">
                  <c:v>211</c:v>
                </c:pt>
                <c:pt idx="11">
                  <c:v>211</c:v>
                </c:pt>
                <c:pt idx="12">
                  <c:v>295.5</c:v>
                </c:pt>
                <c:pt idx="13">
                  <c:v>242.5</c:v>
                </c:pt>
                <c:pt idx="14">
                  <c:v>269.5</c:v>
                </c:pt>
                <c:pt idx="15">
                  <c:v>256.5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78780848"/>
        <c:axId val="278781240"/>
      </c:barChart>
      <c:catAx>
        <c:axId val="2787808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87812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787812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87808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86</c:v>
                </c:pt>
                <c:pt idx="1">
                  <c:v>108</c:v>
                </c:pt>
                <c:pt idx="2">
                  <c:v>119.5</c:v>
                </c:pt>
                <c:pt idx="3">
                  <c:v>117.5</c:v>
                </c:pt>
                <c:pt idx="4">
                  <c:v>122</c:v>
                </c:pt>
                <c:pt idx="5">
                  <c:v>120.5</c:v>
                </c:pt>
                <c:pt idx="6">
                  <c:v>120</c:v>
                </c:pt>
                <c:pt idx="7">
                  <c:v>144</c:v>
                </c:pt>
                <c:pt idx="8">
                  <c:v>134.5</c:v>
                </c:pt>
                <c:pt idx="9">
                  <c:v>122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78782024"/>
        <c:axId val="278782416"/>
      </c:barChart>
      <c:catAx>
        <c:axId val="2787820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8782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787824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87820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130.5</c:v>
                </c:pt>
                <c:pt idx="1">
                  <c:v>119</c:v>
                </c:pt>
                <c:pt idx="2">
                  <c:v>129</c:v>
                </c:pt>
                <c:pt idx="3">
                  <c:v>179.5</c:v>
                </c:pt>
                <c:pt idx="4">
                  <c:v>172</c:v>
                </c:pt>
                <c:pt idx="5">
                  <c:v>173.5</c:v>
                </c:pt>
                <c:pt idx="6">
                  <c:v>146.5</c:v>
                </c:pt>
                <c:pt idx="7">
                  <c:v>141</c:v>
                </c:pt>
                <c:pt idx="8">
                  <c:v>135</c:v>
                </c:pt>
                <c:pt idx="9">
                  <c:v>106</c:v>
                </c:pt>
                <c:pt idx="10">
                  <c:v>120.5</c:v>
                </c:pt>
                <c:pt idx="11">
                  <c:v>117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78438024"/>
        <c:axId val="278438416"/>
      </c:barChart>
      <c:catAx>
        <c:axId val="2784380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8438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784384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84380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51"/>
          <c:y val="3.225806451612925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88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115.5</c:v>
                </c:pt>
                <c:pt idx="1">
                  <c:v>128</c:v>
                </c:pt>
                <c:pt idx="2">
                  <c:v>121</c:v>
                </c:pt>
                <c:pt idx="3">
                  <c:v>135</c:v>
                </c:pt>
                <c:pt idx="4">
                  <c:v>145.5</c:v>
                </c:pt>
                <c:pt idx="5">
                  <c:v>128.5</c:v>
                </c:pt>
                <c:pt idx="6">
                  <c:v>135.5</c:v>
                </c:pt>
                <c:pt idx="7">
                  <c:v>139.5</c:v>
                </c:pt>
                <c:pt idx="8">
                  <c:v>135.5</c:v>
                </c:pt>
                <c:pt idx="9">
                  <c:v>118</c:v>
                </c:pt>
                <c:pt idx="10">
                  <c:v>99.5</c:v>
                </c:pt>
                <c:pt idx="11">
                  <c:v>114</c:v>
                </c:pt>
                <c:pt idx="12">
                  <c:v>101</c:v>
                </c:pt>
                <c:pt idx="13">
                  <c:v>111</c:v>
                </c:pt>
                <c:pt idx="14">
                  <c:v>138.5</c:v>
                </c:pt>
                <c:pt idx="15">
                  <c:v>121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78439200"/>
        <c:axId val="278439592"/>
      </c:barChart>
      <c:catAx>
        <c:axId val="2784392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8439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78439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84392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99.5</c:v>
                </c:pt>
                <c:pt idx="1">
                  <c:v>112</c:v>
                </c:pt>
                <c:pt idx="2">
                  <c:v>104.5</c:v>
                </c:pt>
                <c:pt idx="3">
                  <c:v>119</c:v>
                </c:pt>
                <c:pt idx="4">
                  <c:v>120</c:v>
                </c:pt>
                <c:pt idx="5">
                  <c:v>107.5</c:v>
                </c:pt>
                <c:pt idx="6">
                  <c:v>110.5</c:v>
                </c:pt>
                <c:pt idx="7">
                  <c:v>114</c:v>
                </c:pt>
                <c:pt idx="8">
                  <c:v>111.5</c:v>
                </c:pt>
                <c:pt idx="9">
                  <c:v>115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78440376"/>
        <c:axId val="278440768"/>
      </c:barChart>
      <c:catAx>
        <c:axId val="2784403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84407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784407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84403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104</c:v>
                </c:pt>
                <c:pt idx="1">
                  <c:v>84.5</c:v>
                </c:pt>
                <c:pt idx="2">
                  <c:v>115.5</c:v>
                </c:pt>
                <c:pt idx="3">
                  <c:v>130</c:v>
                </c:pt>
                <c:pt idx="4">
                  <c:v>105.5</c:v>
                </c:pt>
                <c:pt idx="5">
                  <c:v>108</c:v>
                </c:pt>
                <c:pt idx="6">
                  <c:v>116</c:v>
                </c:pt>
                <c:pt idx="7">
                  <c:v>107.5</c:v>
                </c:pt>
                <c:pt idx="8">
                  <c:v>101</c:v>
                </c:pt>
                <c:pt idx="9">
                  <c:v>102.5</c:v>
                </c:pt>
                <c:pt idx="10">
                  <c:v>104.5</c:v>
                </c:pt>
                <c:pt idx="11">
                  <c:v>102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77954568"/>
        <c:axId val="277954960"/>
      </c:barChart>
      <c:catAx>
        <c:axId val="2779545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79549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779549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7954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74E-2"/>
          <c:y val="0.21153978578091168"/>
          <c:w val="0.92653184328741933"/>
          <c:h val="0.50000313002760377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121.5</c:v>
                </c:pt>
                <c:pt idx="1">
                  <c:v>110.5</c:v>
                </c:pt>
                <c:pt idx="2">
                  <c:v>127.5</c:v>
                </c:pt>
                <c:pt idx="3">
                  <c:v>116</c:v>
                </c:pt>
                <c:pt idx="4">
                  <c:v>135.5</c:v>
                </c:pt>
                <c:pt idx="5">
                  <c:v>129.5</c:v>
                </c:pt>
                <c:pt idx="6">
                  <c:v>125</c:v>
                </c:pt>
                <c:pt idx="7">
                  <c:v>102.5</c:v>
                </c:pt>
                <c:pt idx="8">
                  <c:v>96.5</c:v>
                </c:pt>
                <c:pt idx="9">
                  <c:v>84.5</c:v>
                </c:pt>
                <c:pt idx="10">
                  <c:v>84</c:v>
                </c:pt>
                <c:pt idx="11">
                  <c:v>90.5</c:v>
                </c:pt>
                <c:pt idx="12">
                  <c:v>94</c:v>
                </c:pt>
                <c:pt idx="13">
                  <c:v>103.5</c:v>
                </c:pt>
                <c:pt idx="14">
                  <c:v>110</c:v>
                </c:pt>
                <c:pt idx="15">
                  <c:v>140.5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77955744"/>
        <c:axId val="277956136"/>
      </c:barChart>
      <c:catAx>
        <c:axId val="2779557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7956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77956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79557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3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122228</xdr:rowOff>
    </xdr:from>
    <xdr:to>
      <xdr:col>40</xdr:col>
      <xdr:colOff>304800</xdr:colOff>
      <xdr:row>63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374342" y="95250"/>
          <a:ext cx="2428142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188407</xdr:colOff>
      <xdr:row>1</xdr:row>
      <xdr:rowOff>52336</xdr:rowOff>
    </xdr:from>
    <xdr:to>
      <xdr:col>35</xdr:col>
      <xdr:colOff>169064</xdr:colOff>
      <xdr:row>5</xdr:row>
      <xdr:rowOff>62803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9912281" y="209341"/>
          <a:ext cx="1592580" cy="7640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Q12" sqref="Q12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8" t="s">
        <v>38</v>
      </c>
      <c r="B2" s="188"/>
      <c r="C2" s="188"/>
      <c r="D2" s="188"/>
      <c r="E2" s="188"/>
      <c r="F2" s="188"/>
      <c r="G2" s="188"/>
      <c r="H2" s="188"/>
      <c r="I2" s="188"/>
      <c r="J2" s="188"/>
      <c r="K2" s="188"/>
      <c r="L2" s="188"/>
      <c r="M2" s="188"/>
      <c r="N2" s="188"/>
      <c r="O2" s="188"/>
      <c r="P2" s="188"/>
      <c r="Q2" s="188"/>
      <c r="R2" s="188"/>
      <c r="S2" s="188"/>
      <c r="T2" s="188"/>
      <c r="U2" s="188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92" t="s">
        <v>54</v>
      </c>
      <c r="B4" s="192"/>
      <c r="C4" s="192"/>
      <c r="D4" s="26"/>
      <c r="E4" s="190" t="s">
        <v>60</v>
      </c>
      <c r="F4" s="190"/>
      <c r="G4" s="190"/>
      <c r="H4" s="190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84" t="s">
        <v>56</v>
      </c>
      <c r="B5" s="184"/>
      <c r="C5" s="184"/>
      <c r="D5" s="190" t="s">
        <v>148</v>
      </c>
      <c r="E5" s="190"/>
      <c r="F5" s="190"/>
      <c r="G5" s="190"/>
      <c r="H5" s="190"/>
      <c r="I5" s="184" t="s">
        <v>53</v>
      </c>
      <c r="J5" s="184"/>
      <c r="K5" s="184"/>
      <c r="L5" s="191"/>
      <c r="M5" s="191"/>
      <c r="N5" s="191"/>
      <c r="O5" s="12"/>
      <c r="P5" s="184" t="s">
        <v>57</v>
      </c>
      <c r="Q5" s="184"/>
      <c r="R5" s="184"/>
      <c r="S5" s="189" t="s">
        <v>147</v>
      </c>
      <c r="T5" s="189"/>
      <c r="U5" s="189"/>
    </row>
    <row r="6" spans="1:28" ht="12.75" customHeight="1" x14ac:dyDescent="0.2">
      <c r="A6" s="184" t="s">
        <v>55</v>
      </c>
      <c r="B6" s="184"/>
      <c r="C6" s="184"/>
      <c r="D6" s="193" t="s">
        <v>152</v>
      </c>
      <c r="E6" s="193"/>
      <c r="F6" s="193"/>
      <c r="G6" s="193"/>
      <c r="H6" s="193"/>
      <c r="I6" s="184" t="s">
        <v>59</v>
      </c>
      <c r="J6" s="184"/>
      <c r="K6" s="184"/>
      <c r="L6" s="186">
        <v>3</v>
      </c>
      <c r="M6" s="186"/>
      <c r="N6" s="186"/>
      <c r="O6" s="42"/>
      <c r="P6" s="184" t="s">
        <v>58</v>
      </c>
      <c r="Q6" s="184"/>
      <c r="R6" s="184"/>
      <c r="S6" s="187">
        <v>42452</v>
      </c>
      <c r="T6" s="187"/>
      <c r="U6" s="187"/>
    </row>
    <row r="7" spans="1:28" ht="7.5" customHeight="1" x14ac:dyDescent="0.2">
      <c r="A7" s="13"/>
      <c r="B7" s="11"/>
      <c r="C7" s="11"/>
      <c r="D7" s="11"/>
      <c r="E7" s="185"/>
      <c r="F7" s="185"/>
      <c r="G7" s="185"/>
      <c r="H7" s="185"/>
      <c r="I7" s="185"/>
      <c r="J7" s="185"/>
      <c r="K7" s="18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3" t="s">
        <v>36</v>
      </c>
      <c r="B8" s="176" t="s">
        <v>34</v>
      </c>
      <c r="C8" s="177"/>
      <c r="D8" s="177"/>
      <c r="E8" s="178"/>
      <c r="F8" s="173" t="s">
        <v>35</v>
      </c>
      <c r="G8" s="173" t="s">
        <v>37</v>
      </c>
      <c r="H8" s="173" t="s">
        <v>36</v>
      </c>
      <c r="I8" s="176" t="s">
        <v>34</v>
      </c>
      <c r="J8" s="177"/>
      <c r="K8" s="177"/>
      <c r="L8" s="178"/>
      <c r="M8" s="173" t="s">
        <v>35</v>
      </c>
      <c r="N8" s="173" t="s">
        <v>37</v>
      </c>
      <c r="O8" s="173" t="s">
        <v>36</v>
      </c>
      <c r="P8" s="176" t="s">
        <v>34</v>
      </c>
      <c r="Q8" s="177"/>
      <c r="R8" s="177"/>
      <c r="S8" s="178"/>
      <c r="T8" s="173" t="s">
        <v>35</v>
      </c>
      <c r="U8" s="173" t="s">
        <v>37</v>
      </c>
    </row>
    <row r="9" spans="1:28" ht="12" customHeight="1" x14ac:dyDescent="0.2">
      <c r="A9" s="174"/>
      <c r="B9" s="15" t="s">
        <v>52</v>
      </c>
      <c r="C9" s="15" t="s">
        <v>0</v>
      </c>
      <c r="D9" s="15" t="s">
        <v>2</v>
      </c>
      <c r="E9" s="16" t="s">
        <v>3</v>
      </c>
      <c r="F9" s="174"/>
      <c r="G9" s="174"/>
      <c r="H9" s="174"/>
      <c r="I9" s="17" t="s">
        <v>52</v>
      </c>
      <c r="J9" s="17" t="s">
        <v>0</v>
      </c>
      <c r="K9" s="15" t="s">
        <v>2</v>
      </c>
      <c r="L9" s="16" t="s">
        <v>3</v>
      </c>
      <c r="M9" s="174"/>
      <c r="N9" s="174"/>
      <c r="O9" s="174"/>
      <c r="P9" s="17" t="s">
        <v>52</v>
      </c>
      <c r="Q9" s="17" t="s">
        <v>0</v>
      </c>
      <c r="R9" s="15" t="s">
        <v>2</v>
      </c>
      <c r="S9" s="16" t="s">
        <v>3</v>
      </c>
      <c r="T9" s="174"/>
      <c r="U9" s="174"/>
    </row>
    <row r="10" spans="1:28" ht="24" customHeight="1" x14ac:dyDescent="0.2">
      <c r="A10" s="18" t="s">
        <v>11</v>
      </c>
      <c r="B10" s="46">
        <v>170</v>
      </c>
      <c r="C10" s="46">
        <v>259</v>
      </c>
      <c r="D10" s="46">
        <v>8</v>
      </c>
      <c r="E10" s="46">
        <v>3</v>
      </c>
      <c r="F10" s="6">
        <f t="shared" ref="F10:F22" si="0">B10*0.5+C10*1+D10*2+E10*2.5</f>
        <v>367.5</v>
      </c>
      <c r="G10" s="2"/>
      <c r="H10" s="19" t="s">
        <v>4</v>
      </c>
      <c r="I10" s="46">
        <v>61</v>
      </c>
      <c r="J10" s="46">
        <v>233</v>
      </c>
      <c r="K10" s="46">
        <v>6</v>
      </c>
      <c r="L10" s="46">
        <v>2</v>
      </c>
      <c r="M10" s="6">
        <f t="shared" ref="M10:M22" si="1">I10*0.5+J10*1+K10*2+L10*2.5</f>
        <v>280.5</v>
      </c>
      <c r="N10" s="9">
        <f>F20+F21+F22+M10</f>
        <v>1089</v>
      </c>
      <c r="O10" s="19" t="s">
        <v>43</v>
      </c>
      <c r="P10" s="46">
        <v>57</v>
      </c>
      <c r="Q10" s="46">
        <v>205</v>
      </c>
      <c r="R10" s="46">
        <v>5</v>
      </c>
      <c r="S10" s="46">
        <v>2</v>
      </c>
      <c r="T10" s="6">
        <f t="shared" ref="T10:T21" si="2">P10*0.5+Q10*1+R10*2+S10*2.5</f>
        <v>248.5</v>
      </c>
      <c r="U10" s="10"/>
      <c r="AB10" s="1"/>
    </row>
    <row r="11" spans="1:28" ht="24" customHeight="1" x14ac:dyDescent="0.2">
      <c r="A11" s="18" t="s">
        <v>14</v>
      </c>
      <c r="B11" s="46">
        <v>166</v>
      </c>
      <c r="C11" s="46">
        <v>261</v>
      </c>
      <c r="D11" s="46">
        <v>10</v>
      </c>
      <c r="E11" s="46">
        <v>1</v>
      </c>
      <c r="F11" s="6">
        <f t="shared" si="0"/>
        <v>366.5</v>
      </c>
      <c r="G11" s="2"/>
      <c r="H11" s="19" t="s">
        <v>5</v>
      </c>
      <c r="I11" s="46">
        <v>58</v>
      </c>
      <c r="J11" s="46">
        <v>250</v>
      </c>
      <c r="K11" s="46">
        <v>5</v>
      </c>
      <c r="L11" s="46">
        <v>4</v>
      </c>
      <c r="M11" s="6">
        <f t="shared" si="1"/>
        <v>299</v>
      </c>
      <c r="N11" s="9">
        <f>F21+F22+M10+M11</f>
        <v>1144</v>
      </c>
      <c r="O11" s="19" t="s">
        <v>44</v>
      </c>
      <c r="P11" s="46">
        <v>69</v>
      </c>
      <c r="Q11" s="46">
        <v>219</v>
      </c>
      <c r="R11" s="46">
        <v>7</v>
      </c>
      <c r="S11" s="46">
        <v>1</v>
      </c>
      <c r="T11" s="6">
        <f t="shared" si="2"/>
        <v>270</v>
      </c>
      <c r="U11" s="2"/>
      <c r="AB11" s="1"/>
    </row>
    <row r="12" spans="1:28" ht="24" customHeight="1" x14ac:dyDescent="0.2">
      <c r="A12" s="18" t="s">
        <v>17</v>
      </c>
      <c r="B12" s="46">
        <v>136</v>
      </c>
      <c r="C12" s="46">
        <v>255</v>
      </c>
      <c r="D12" s="46">
        <v>4</v>
      </c>
      <c r="E12" s="46">
        <v>6</v>
      </c>
      <c r="F12" s="6">
        <f t="shared" si="0"/>
        <v>346</v>
      </c>
      <c r="G12" s="2"/>
      <c r="H12" s="19" t="s">
        <v>6</v>
      </c>
      <c r="I12" s="46">
        <v>65</v>
      </c>
      <c r="J12" s="46">
        <v>188</v>
      </c>
      <c r="K12" s="46">
        <v>6</v>
      </c>
      <c r="L12" s="46">
        <v>2</v>
      </c>
      <c r="M12" s="6">
        <f t="shared" si="1"/>
        <v>237.5</v>
      </c>
      <c r="N12" s="2">
        <f>F22+M10+M11+M12</f>
        <v>1115</v>
      </c>
      <c r="O12" s="19" t="s">
        <v>32</v>
      </c>
      <c r="P12" s="46">
        <v>73</v>
      </c>
      <c r="Q12" s="46">
        <v>212</v>
      </c>
      <c r="R12" s="46">
        <v>5</v>
      </c>
      <c r="S12" s="46">
        <v>2</v>
      </c>
      <c r="T12" s="6">
        <f t="shared" si="2"/>
        <v>263.5</v>
      </c>
      <c r="U12" s="2"/>
      <c r="AB12" s="1"/>
    </row>
    <row r="13" spans="1:28" ht="24" customHeight="1" x14ac:dyDescent="0.2">
      <c r="A13" s="18" t="s">
        <v>19</v>
      </c>
      <c r="B13" s="46">
        <v>105</v>
      </c>
      <c r="C13" s="46">
        <v>265</v>
      </c>
      <c r="D13" s="46">
        <v>10</v>
      </c>
      <c r="E13" s="46">
        <v>1</v>
      </c>
      <c r="F13" s="6">
        <f t="shared" si="0"/>
        <v>340</v>
      </c>
      <c r="G13" s="2">
        <f t="shared" ref="G13:G19" si="3">F10+F11+F12+F13</f>
        <v>1420</v>
      </c>
      <c r="H13" s="19" t="s">
        <v>7</v>
      </c>
      <c r="I13" s="46">
        <v>47</v>
      </c>
      <c r="J13" s="46">
        <v>218</v>
      </c>
      <c r="K13" s="46">
        <v>5</v>
      </c>
      <c r="L13" s="46">
        <v>0</v>
      </c>
      <c r="M13" s="6">
        <f t="shared" si="1"/>
        <v>251.5</v>
      </c>
      <c r="N13" s="2">
        <f t="shared" ref="N13:N18" si="4">M10+M11+M12+M13</f>
        <v>1068.5</v>
      </c>
      <c r="O13" s="19" t="s">
        <v>33</v>
      </c>
      <c r="P13" s="46">
        <v>72</v>
      </c>
      <c r="Q13" s="46">
        <v>287</v>
      </c>
      <c r="R13" s="46">
        <v>8</v>
      </c>
      <c r="S13" s="46">
        <v>4</v>
      </c>
      <c r="T13" s="6">
        <f t="shared" si="2"/>
        <v>349</v>
      </c>
      <c r="U13" s="2">
        <f t="shared" ref="U13:U21" si="5">T10+T11+T12+T13</f>
        <v>1131</v>
      </c>
      <c r="AB13" s="81">
        <v>212.5</v>
      </c>
    </row>
    <row r="14" spans="1:28" ht="24" customHeight="1" x14ac:dyDescent="0.2">
      <c r="A14" s="18" t="s">
        <v>21</v>
      </c>
      <c r="B14" s="46">
        <v>97</v>
      </c>
      <c r="C14" s="46">
        <v>249</v>
      </c>
      <c r="D14" s="46">
        <v>4</v>
      </c>
      <c r="E14" s="46">
        <v>5</v>
      </c>
      <c r="F14" s="6">
        <f t="shared" si="0"/>
        <v>318</v>
      </c>
      <c r="G14" s="2">
        <f t="shared" si="3"/>
        <v>1370.5</v>
      </c>
      <c r="H14" s="19" t="s">
        <v>9</v>
      </c>
      <c r="I14" s="46">
        <v>49</v>
      </c>
      <c r="J14" s="46">
        <v>206</v>
      </c>
      <c r="K14" s="46">
        <v>2</v>
      </c>
      <c r="L14" s="46">
        <v>2</v>
      </c>
      <c r="M14" s="6">
        <f t="shared" si="1"/>
        <v>239.5</v>
      </c>
      <c r="N14" s="2">
        <f t="shared" si="4"/>
        <v>1027.5</v>
      </c>
      <c r="O14" s="19" t="s">
        <v>29</v>
      </c>
      <c r="P14" s="45">
        <v>55</v>
      </c>
      <c r="Q14" s="45">
        <v>216</v>
      </c>
      <c r="R14" s="45">
        <v>5</v>
      </c>
      <c r="S14" s="45">
        <v>3</v>
      </c>
      <c r="T14" s="6">
        <f t="shared" si="2"/>
        <v>261</v>
      </c>
      <c r="U14" s="2">
        <f t="shared" si="5"/>
        <v>1143.5</v>
      </c>
      <c r="AB14" s="81">
        <v>226</v>
      </c>
    </row>
    <row r="15" spans="1:28" ht="24" customHeight="1" x14ac:dyDescent="0.2">
      <c r="A15" s="18" t="s">
        <v>23</v>
      </c>
      <c r="B15" s="46">
        <v>85</v>
      </c>
      <c r="C15" s="46">
        <v>226</v>
      </c>
      <c r="D15" s="46">
        <v>6</v>
      </c>
      <c r="E15" s="46">
        <v>8</v>
      </c>
      <c r="F15" s="6">
        <f t="shared" si="0"/>
        <v>300.5</v>
      </c>
      <c r="G15" s="2">
        <f t="shared" si="3"/>
        <v>1304.5</v>
      </c>
      <c r="H15" s="19" t="s">
        <v>12</v>
      </c>
      <c r="I15" s="46">
        <v>50</v>
      </c>
      <c r="J15" s="46">
        <v>196</v>
      </c>
      <c r="K15" s="46">
        <v>2</v>
      </c>
      <c r="L15" s="46">
        <v>0</v>
      </c>
      <c r="M15" s="6">
        <f t="shared" si="1"/>
        <v>225</v>
      </c>
      <c r="N15" s="2">
        <f t="shared" si="4"/>
        <v>953.5</v>
      </c>
      <c r="O15" s="18" t="s">
        <v>30</v>
      </c>
      <c r="P15" s="46">
        <v>64</v>
      </c>
      <c r="Q15" s="46">
        <v>212</v>
      </c>
      <c r="R15" s="46">
        <v>8</v>
      </c>
      <c r="S15" s="46">
        <v>0</v>
      </c>
      <c r="T15" s="6">
        <f t="shared" si="2"/>
        <v>260</v>
      </c>
      <c r="U15" s="2">
        <f t="shared" si="5"/>
        <v>1133.5</v>
      </c>
      <c r="AB15" s="81">
        <v>233.5</v>
      </c>
    </row>
    <row r="16" spans="1:28" ht="24" customHeight="1" x14ac:dyDescent="0.2">
      <c r="A16" s="18" t="s">
        <v>39</v>
      </c>
      <c r="B16" s="46">
        <v>100</v>
      </c>
      <c r="C16" s="46">
        <v>240</v>
      </c>
      <c r="D16" s="46">
        <v>2</v>
      </c>
      <c r="E16" s="46">
        <v>3</v>
      </c>
      <c r="F16" s="6">
        <f t="shared" si="0"/>
        <v>301.5</v>
      </c>
      <c r="G16" s="2">
        <f t="shared" si="3"/>
        <v>1260</v>
      </c>
      <c r="H16" s="19" t="s">
        <v>15</v>
      </c>
      <c r="I16" s="46">
        <v>53</v>
      </c>
      <c r="J16" s="46">
        <v>180</v>
      </c>
      <c r="K16" s="46">
        <v>2</v>
      </c>
      <c r="L16" s="46">
        <v>0</v>
      </c>
      <c r="M16" s="6">
        <f t="shared" si="1"/>
        <v>210.5</v>
      </c>
      <c r="N16" s="2">
        <f t="shared" si="4"/>
        <v>926.5</v>
      </c>
      <c r="O16" s="19" t="s">
        <v>8</v>
      </c>
      <c r="P16" s="46">
        <v>71</v>
      </c>
      <c r="Q16" s="46">
        <v>193</v>
      </c>
      <c r="R16" s="46">
        <v>5</v>
      </c>
      <c r="S16" s="46">
        <v>1</v>
      </c>
      <c r="T16" s="6">
        <f t="shared" si="2"/>
        <v>241</v>
      </c>
      <c r="U16" s="2">
        <f t="shared" si="5"/>
        <v>1111</v>
      </c>
      <c r="AB16" s="81">
        <v>234</v>
      </c>
    </row>
    <row r="17" spans="1:28" ht="24" customHeight="1" x14ac:dyDescent="0.2">
      <c r="A17" s="18" t="s">
        <v>40</v>
      </c>
      <c r="B17" s="46">
        <v>70</v>
      </c>
      <c r="C17" s="46">
        <v>222</v>
      </c>
      <c r="D17" s="46">
        <v>7</v>
      </c>
      <c r="E17" s="46">
        <v>6</v>
      </c>
      <c r="F17" s="6">
        <f t="shared" si="0"/>
        <v>286</v>
      </c>
      <c r="G17" s="2">
        <f t="shared" si="3"/>
        <v>1206</v>
      </c>
      <c r="H17" s="19" t="s">
        <v>18</v>
      </c>
      <c r="I17" s="46">
        <v>56</v>
      </c>
      <c r="J17" s="46">
        <v>177</v>
      </c>
      <c r="K17" s="46">
        <v>3</v>
      </c>
      <c r="L17" s="46">
        <v>0</v>
      </c>
      <c r="M17" s="6">
        <f t="shared" si="1"/>
        <v>211</v>
      </c>
      <c r="N17" s="2">
        <f t="shared" si="4"/>
        <v>886</v>
      </c>
      <c r="O17" s="19" t="s">
        <v>10</v>
      </c>
      <c r="P17" s="46">
        <v>74</v>
      </c>
      <c r="Q17" s="46">
        <v>216</v>
      </c>
      <c r="R17" s="46">
        <v>8</v>
      </c>
      <c r="S17" s="46">
        <v>0</v>
      </c>
      <c r="T17" s="6">
        <f t="shared" si="2"/>
        <v>269</v>
      </c>
      <c r="U17" s="2">
        <f t="shared" si="5"/>
        <v>1031</v>
      </c>
      <c r="AB17" s="81">
        <v>248</v>
      </c>
    </row>
    <row r="18" spans="1:28" ht="24" customHeight="1" x14ac:dyDescent="0.2">
      <c r="A18" s="18" t="s">
        <v>41</v>
      </c>
      <c r="B18" s="46">
        <v>71</v>
      </c>
      <c r="C18" s="46">
        <v>246</v>
      </c>
      <c r="D18" s="46">
        <v>4</v>
      </c>
      <c r="E18" s="46">
        <v>4</v>
      </c>
      <c r="F18" s="6">
        <f t="shared" si="0"/>
        <v>299.5</v>
      </c>
      <c r="G18" s="2">
        <f t="shared" si="3"/>
        <v>1187.5</v>
      </c>
      <c r="H18" s="19" t="s">
        <v>20</v>
      </c>
      <c r="I18" s="46">
        <v>52</v>
      </c>
      <c r="J18" s="46">
        <v>181</v>
      </c>
      <c r="K18" s="46">
        <v>2</v>
      </c>
      <c r="L18" s="46">
        <v>0</v>
      </c>
      <c r="M18" s="6">
        <f t="shared" si="1"/>
        <v>211</v>
      </c>
      <c r="N18" s="2">
        <f t="shared" si="4"/>
        <v>857.5</v>
      </c>
      <c r="O18" s="19" t="s">
        <v>13</v>
      </c>
      <c r="P18" s="46">
        <v>61</v>
      </c>
      <c r="Q18" s="46">
        <v>211</v>
      </c>
      <c r="R18" s="46">
        <v>4</v>
      </c>
      <c r="S18" s="46">
        <v>1</v>
      </c>
      <c r="T18" s="6">
        <f t="shared" si="2"/>
        <v>252</v>
      </c>
      <c r="U18" s="2">
        <f t="shared" si="5"/>
        <v>1022</v>
      </c>
      <c r="AB18" s="81">
        <v>248</v>
      </c>
    </row>
    <row r="19" spans="1:28" ht="24" customHeight="1" thickBot="1" x14ac:dyDescent="0.25">
      <c r="A19" s="21" t="s">
        <v>42</v>
      </c>
      <c r="B19" s="47">
        <v>89</v>
      </c>
      <c r="C19" s="47">
        <v>228</v>
      </c>
      <c r="D19" s="47">
        <v>3</v>
      </c>
      <c r="E19" s="47">
        <v>6</v>
      </c>
      <c r="F19" s="7">
        <f t="shared" si="0"/>
        <v>293.5</v>
      </c>
      <c r="G19" s="3">
        <f t="shared" si="3"/>
        <v>1180.5</v>
      </c>
      <c r="H19" s="20" t="s">
        <v>22</v>
      </c>
      <c r="I19" s="45">
        <v>92</v>
      </c>
      <c r="J19" s="45">
        <v>241</v>
      </c>
      <c r="K19" s="45">
        <v>3</v>
      </c>
      <c r="L19" s="45">
        <v>1</v>
      </c>
      <c r="M19" s="6">
        <f t="shared" si="1"/>
        <v>295.5</v>
      </c>
      <c r="N19" s="2">
        <f>M16+M17+M18+M19</f>
        <v>928</v>
      </c>
      <c r="O19" s="19" t="s">
        <v>16</v>
      </c>
      <c r="P19" s="46">
        <v>58</v>
      </c>
      <c r="Q19" s="46">
        <v>228</v>
      </c>
      <c r="R19" s="46">
        <v>5</v>
      </c>
      <c r="S19" s="46">
        <v>2</v>
      </c>
      <c r="T19" s="6">
        <f t="shared" si="2"/>
        <v>272</v>
      </c>
      <c r="U19" s="2">
        <f t="shared" si="5"/>
        <v>1034</v>
      </c>
      <c r="AB19" s="81">
        <v>262</v>
      </c>
    </row>
    <row r="20" spans="1:28" ht="24" customHeight="1" x14ac:dyDescent="0.2">
      <c r="A20" s="19" t="s">
        <v>27</v>
      </c>
      <c r="B20" s="45">
        <v>38</v>
      </c>
      <c r="C20" s="45">
        <v>210</v>
      </c>
      <c r="D20" s="45">
        <v>5</v>
      </c>
      <c r="E20" s="45">
        <v>2</v>
      </c>
      <c r="F20" s="8">
        <f t="shared" si="0"/>
        <v>244</v>
      </c>
      <c r="G20" s="35"/>
      <c r="H20" s="19" t="s">
        <v>24</v>
      </c>
      <c r="I20" s="46">
        <v>73</v>
      </c>
      <c r="J20" s="46">
        <v>197</v>
      </c>
      <c r="K20" s="46">
        <v>2</v>
      </c>
      <c r="L20" s="46">
        <v>2</v>
      </c>
      <c r="M20" s="8">
        <f t="shared" si="1"/>
        <v>242.5</v>
      </c>
      <c r="N20" s="2">
        <f>M17+M18+M19+M20</f>
        <v>960</v>
      </c>
      <c r="O20" s="19" t="s">
        <v>45</v>
      </c>
      <c r="P20" s="45">
        <v>56</v>
      </c>
      <c r="Q20" s="45">
        <v>203</v>
      </c>
      <c r="R20" s="45">
        <v>5</v>
      </c>
      <c r="S20" s="45">
        <v>2</v>
      </c>
      <c r="T20" s="8">
        <f t="shared" si="2"/>
        <v>246</v>
      </c>
      <c r="U20" s="2">
        <f t="shared" si="5"/>
        <v>1039</v>
      </c>
      <c r="AB20" s="81">
        <v>275</v>
      </c>
    </row>
    <row r="21" spans="1:28" ht="24" customHeight="1" thickBot="1" x14ac:dyDescent="0.25">
      <c r="A21" s="19" t="s">
        <v>28</v>
      </c>
      <c r="B21" s="46">
        <v>39</v>
      </c>
      <c r="C21" s="46">
        <v>220</v>
      </c>
      <c r="D21" s="46">
        <v>6</v>
      </c>
      <c r="E21" s="46">
        <v>6</v>
      </c>
      <c r="F21" s="6">
        <f t="shared" si="0"/>
        <v>266.5</v>
      </c>
      <c r="G21" s="36"/>
      <c r="H21" s="20" t="s">
        <v>25</v>
      </c>
      <c r="I21" s="46">
        <v>86</v>
      </c>
      <c r="J21" s="46">
        <v>216</v>
      </c>
      <c r="K21" s="46">
        <v>4</v>
      </c>
      <c r="L21" s="46">
        <v>1</v>
      </c>
      <c r="M21" s="6">
        <f t="shared" si="1"/>
        <v>269.5</v>
      </c>
      <c r="N21" s="2">
        <f>M18+M19+M20+M21</f>
        <v>1018.5</v>
      </c>
      <c r="O21" s="21" t="s">
        <v>46</v>
      </c>
      <c r="P21" s="47">
        <v>48</v>
      </c>
      <c r="Q21" s="47">
        <v>197</v>
      </c>
      <c r="R21" s="47">
        <v>3</v>
      </c>
      <c r="S21" s="47">
        <v>1</v>
      </c>
      <c r="T21" s="7">
        <f t="shared" si="2"/>
        <v>229.5</v>
      </c>
      <c r="U21" s="3">
        <f t="shared" si="5"/>
        <v>999.5</v>
      </c>
      <c r="V21">
        <f>P21+P20+P19+P18</f>
        <v>223</v>
      </c>
      <c r="W21">
        <f t="shared" ref="W21:Y21" si="6">Q21+Q20+Q19+Q18</f>
        <v>839</v>
      </c>
      <c r="X21">
        <f t="shared" si="6"/>
        <v>17</v>
      </c>
      <c r="Y21">
        <f t="shared" si="6"/>
        <v>6</v>
      </c>
      <c r="AB21" s="81">
        <v>276</v>
      </c>
    </row>
    <row r="22" spans="1:28" ht="24" customHeight="1" thickBot="1" x14ac:dyDescent="0.25">
      <c r="A22" s="19" t="s">
        <v>1</v>
      </c>
      <c r="B22" s="46">
        <v>68</v>
      </c>
      <c r="C22" s="46">
        <v>241</v>
      </c>
      <c r="D22" s="46">
        <v>4</v>
      </c>
      <c r="E22" s="46">
        <v>6</v>
      </c>
      <c r="F22" s="6">
        <f t="shared" si="0"/>
        <v>298</v>
      </c>
      <c r="G22" s="2"/>
      <c r="H22" s="21" t="s">
        <v>26</v>
      </c>
      <c r="I22" s="47">
        <v>71</v>
      </c>
      <c r="J22" s="47">
        <v>210</v>
      </c>
      <c r="K22" s="47">
        <v>3</v>
      </c>
      <c r="L22" s="47">
        <v>2</v>
      </c>
      <c r="M22" s="6">
        <f t="shared" si="1"/>
        <v>256.5</v>
      </c>
      <c r="N22" s="3">
        <f>M19+M20+M21+M22</f>
        <v>1064</v>
      </c>
      <c r="O22" s="19"/>
      <c r="P22" s="45"/>
      <c r="Q22" s="45"/>
      <c r="R22" s="45"/>
      <c r="S22" s="45"/>
      <c r="T22" s="8"/>
      <c r="U22" s="34"/>
      <c r="V22" s="159">
        <f>(V21*0.5)/V23</f>
        <v>9.7507651945780496E-2</v>
      </c>
      <c r="W22" s="159">
        <f>W21/V23</f>
        <v>0.7337122868386533</v>
      </c>
      <c r="X22" s="159">
        <f>(X21*2)/V23</f>
        <v>2.9733275032794052E-2</v>
      </c>
      <c r="Y22" s="159">
        <f>(Y21*2.5)/V23</f>
        <v>1.3117621337997376E-2</v>
      </c>
      <c r="AB22" s="81"/>
    </row>
    <row r="23" spans="1:28" ht="13.5" customHeight="1" x14ac:dyDescent="0.2">
      <c r="A23" s="166" t="s">
        <v>47</v>
      </c>
      <c r="B23" s="167"/>
      <c r="C23" s="170" t="s">
        <v>50</v>
      </c>
      <c r="D23" s="171"/>
      <c r="E23" s="171"/>
      <c r="F23" s="172"/>
      <c r="G23" s="84">
        <f>MAX(G13:G19)</f>
        <v>1420</v>
      </c>
      <c r="H23" s="179" t="s">
        <v>48</v>
      </c>
      <c r="I23" s="180"/>
      <c r="J23" s="181" t="s">
        <v>50</v>
      </c>
      <c r="K23" s="182"/>
      <c r="L23" s="182"/>
      <c r="M23" s="183"/>
      <c r="N23" s="85">
        <f>MAX(N10:N22)</f>
        <v>1144</v>
      </c>
      <c r="O23" s="166" t="s">
        <v>49</v>
      </c>
      <c r="P23" s="167"/>
      <c r="Q23" s="170" t="s">
        <v>50</v>
      </c>
      <c r="R23" s="171"/>
      <c r="S23" s="171"/>
      <c r="T23" s="172"/>
      <c r="U23" s="84">
        <f>MAX(U13:U21)</f>
        <v>1143.5</v>
      </c>
      <c r="V23" s="160">
        <f>U23</f>
        <v>1143.5</v>
      </c>
      <c r="AB23" s="1"/>
    </row>
    <row r="24" spans="1:28" ht="13.5" customHeight="1" x14ac:dyDescent="0.2">
      <c r="A24" s="168"/>
      <c r="B24" s="169"/>
      <c r="C24" s="82" t="s">
        <v>71</v>
      </c>
      <c r="D24" s="86"/>
      <c r="E24" s="86"/>
      <c r="F24" s="87" t="s">
        <v>63</v>
      </c>
      <c r="G24" s="88"/>
      <c r="H24" s="168"/>
      <c r="I24" s="169"/>
      <c r="J24" s="82" t="s">
        <v>71</v>
      </c>
      <c r="K24" s="86"/>
      <c r="L24" s="86"/>
      <c r="M24" s="87" t="s">
        <v>62</v>
      </c>
      <c r="N24" s="88"/>
      <c r="O24" s="168"/>
      <c r="P24" s="169"/>
      <c r="Q24" s="82" t="s">
        <v>71</v>
      </c>
      <c r="R24" s="86"/>
      <c r="S24" s="86"/>
      <c r="T24" s="87" t="s">
        <v>76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5" t="s">
        <v>51</v>
      </c>
      <c r="B26" s="175"/>
      <c r="C26" s="175"/>
      <c r="D26" s="175"/>
      <c r="E26" s="175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2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Y8" sqref="Y8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4" t="s">
        <v>38</v>
      </c>
      <c r="B2" s="204"/>
      <c r="C2" s="204"/>
      <c r="D2" s="204"/>
      <c r="E2" s="204"/>
      <c r="F2" s="204"/>
      <c r="G2" s="204"/>
      <c r="H2" s="204"/>
      <c r="I2" s="204"/>
      <c r="J2" s="204"/>
      <c r="K2" s="204"/>
      <c r="L2" s="204"/>
      <c r="M2" s="204"/>
      <c r="N2" s="204"/>
      <c r="O2" s="204"/>
      <c r="P2" s="204"/>
      <c r="Q2" s="204"/>
      <c r="R2" s="204"/>
      <c r="S2" s="204"/>
      <c r="T2" s="204"/>
      <c r="U2" s="204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2" t="s">
        <v>54</v>
      </c>
      <c r="B4" s="202"/>
      <c r="C4" s="202"/>
      <c r="D4" s="51"/>
      <c r="E4" s="205" t="str">
        <f>'G-2'!E4:H4</f>
        <v>DE OBRA</v>
      </c>
      <c r="F4" s="205"/>
      <c r="G4" s="205"/>
      <c r="H4" s="205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0" t="s">
        <v>56</v>
      </c>
      <c r="B5" s="200"/>
      <c r="C5" s="200"/>
      <c r="D5" s="205" t="str">
        <f>'G-2'!D5:H5</f>
        <v>CALLE 74 X CARRERA 46</v>
      </c>
      <c r="E5" s="205"/>
      <c r="F5" s="205"/>
      <c r="G5" s="205"/>
      <c r="H5" s="205"/>
      <c r="I5" s="200" t="s">
        <v>53</v>
      </c>
      <c r="J5" s="200"/>
      <c r="K5" s="200"/>
      <c r="L5" s="191">
        <f>'G-2'!L5:N5</f>
        <v>0</v>
      </c>
      <c r="M5" s="191"/>
      <c r="N5" s="191"/>
      <c r="O5" s="50"/>
      <c r="P5" s="200" t="s">
        <v>57</v>
      </c>
      <c r="Q5" s="200"/>
      <c r="R5" s="200"/>
      <c r="S5" s="191" t="s">
        <v>133</v>
      </c>
      <c r="T5" s="191"/>
      <c r="U5" s="191"/>
    </row>
    <row r="6" spans="1:28" ht="12.75" customHeight="1" x14ac:dyDescent="0.2">
      <c r="A6" s="200" t="s">
        <v>55</v>
      </c>
      <c r="B6" s="200"/>
      <c r="C6" s="200"/>
      <c r="D6" s="203" t="s">
        <v>149</v>
      </c>
      <c r="E6" s="203"/>
      <c r="F6" s="203"/>
      <c r="G6" s="203"/>
      <c r="H6" s="203"/>
      <c r="I6" s="200" t="s">
        <v>59</v>
      </c>
      <c r="J6" s="200"/>
      <c r="K6" s="200"/>
      <c r="L6" s="199">
        <v>2</v>
      </c>
      <c r="M6" s="199"/>
      <c r="N6" s="199"/>
      <c r="O6" s="54"/>
      <c r="P6" s="200" t="s">
        <v>58</v>
      </c>
      <c r="Q6" s="200"/>
      <c r="R6" s="200"/>
      <c r="S6" s="206">
        <f>'G-2'!S6:U6</f>
        <v>42452</v>
      </c>
      <c r="T6" s="206"/>
      <c r="U6" s="206"/>
    </row>
    <row r="7" spans="1:28" ht="7.5" customHeight="1" x14ac:dyDescent="0.2">
      <c r="A7" s="55"/>
      <c r="B7" s="49"/>
      <c r="C7" s="49"/>
      <c r="D7" s="49"/>
      <c r="E7" s="201"/>
      <c r="F7" s="201"/>
      <c r="G7" s="201"/>
      <c r="H7" s="201"/>
      <c r="I7" s="201"/>
      <c r="J7" s="201"/>
      <c r="K7" s="201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94" t="s">
        <v>36</v>
      </c>
      <c r="B8" s="196" t="s">
        <v>34</v>
      </c>
      <c r="C8" s="197"/>
      <c r="D8" s="197"/>
      <c r="E8" s="198"/>
      <c r="F8" s="194" t="s">
        <v>35</v>
      </c>
      <c r="G8" s="194" t="s">
        <v>37</v>
      </c>
      <c r="H8" s="194" t="s">
        <v>36</v>
      </c>
      <c r="I8" s="196" t="s">
        <v>34</v>
      </c>
      <c r="J8" s="197"/>
      <c r="K8" s="197"/>
      <c r="L8" s="198"/>
      <c r="M8" s="194" t="s">
        <v>35</v>
      </c>
      <c r="N8" s="194" t="s">
        <v>37</v>
      </c>
      <c r="O8" s="194" t="s">
        <v>36</v>
      </c>
      <c r="P8" s="196" t="s">
        <v>34</v>
      </c>
      <c r="Q8" s="197"/>
      <c r="R8" s="197"/>
      <c r="S8" s="198"/>
      <c r="T8" s="194" t="s">
        <v>35</v>
      </c>
      <c r="U8" s="194" t="s">
        <v>37</v>
      </c>
    </row>
    <row r="9" spans="1:28" ht="12" customHeight="1" x14ac:dyDescent="0.2">
      <c r="A9" s="195"/>
      <c r="B9" s="57" t="s">
        <v>52</v>
      </c>
      <c r="C9" s="57" t="s">
        <v>0</v>
      </c>
      <c r="D9" s="57" t="s">
        <v>2</v>
      </c>
      <c r="E9" s="58" t="s">
        <v>3</v>
      </c>
      <c r="F9" s="195"/>
      <c r="G9" s="195"/>
      <c r="H9" s="195"/>
      <c r="I9" s="59" t="s">
        <v>52</v>
      </c>
      <c r="J9" s="59" t="s">
        <v>0</v>
      </c>
      <c r="K9" s="57" t="s">
        <v>2</v>
      </c>
      <c r="L9" s="58" t="s">
        <v>3</v>
      </c>
      <c r="M9" s="195"/>
      <c r="N9" s="195"/>
      <c r="O9" s="195"/>
      <c r="P9" s="59" t="s">
        <v>52</v>
      </c>
      <c r="Q9" s="59" t="s">
        <v>0</v>
      </c>
      <c r="R9" s="57" t="s">
        <v>2</v>
      </c>
      <c r="S9" s="58" t="s">
        <v>3</v>
      </c>
      <c r="T9" s="195"/>
      <c r="U9" s="195"/>
    </row>
    <row r="10" spans="1:28" ht="24" customHeight="1" x14ac:dyDescent="0.2">
      <c r="A10" s="60" t="s">
        <v>11</v>
      </c>
      <c r="B10" s="61">
        <v>0</v>
      </c>
      <c r="C10" s="61">
        <v>62</v>
      </c>
      <c r="D10" s="61">
        <v>12</v>
      </c>
      <c r="E10" s="61">
        <v>0</v>
      </c>
      <c r="F10" s="62">
        <f t="shared" ref="F10:F22" si="0">B10*0.5+C10*1+D10*2+E10*2.5</f>
        <v>86</v>
      </c>
      <c r="G10" s="63"/>
      <c r="H10" s="64" t="s">
        <v>4</v>
      </c>
      <c r="I10" s="46">
        <v>3</v>
      </c>
      <c r="J10" s="46">
        <v>111</v>
      </c>
      <c r="K10" s="46">
        <v>10</v>
      </c>
      <c r="L10" s="46">
        <v>1</v>
      </c>
      <c r="M10" s="62">
        <f t="shared" ref="M10:M22" si="1">I10*0.5+J10*1+K10*2+L10*2.5</f>
        <v>135</v>
      </c>
      <c r="N10" s="65">
        <f>F20+F21+F22+M10</f>
        <v>499.5</v>
      </c>
      <c r="O10" s="64" t="s">
        <v>43</v>
      </c>
      <c r="P10" s="46">
        <v>0</v>
      </c>
      <c r="Q10" s="46">
        <v>112</v>
      </c>
      <c r="R10" s="46">
        <v>8</v>
      </c>
      <c r="S10" s="46">
        <v>1</v>
      </c>
      <c r="T10" s="62">
        <f t="shared" ref="T10:T21" si="2">P10*0.5+Q10*1+R10*2+S10*2.5</f>
        <v>130.5</v>
      </c>
      <c r="U10" s="66"/>
      <c r="W10" s="1"/>
      <c r="X10" s="1"/>
      <c r="Y10" s="1" t="s">
        <v>62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1</v>
      </c>
      <c r="C11" s="61">
        <v>75</v>
      </c>
      <c r="D11" s="61">
        <v>15</v>
      </c>
      <c r="E11" s="61">
        <v>1</v>
      </c>
      <c r="F11" s="62">
        <f t="shared" si="0"/>
        <v>108</v>
      </c>
      <c r="G11" s="63"/>
      <c r="H11" s="64" t="s">
        <v>5</v>
      </c>
      <c r="I11" s="46">
        <v>7</v>
      </c>
      <c r="J11" s="46">
        <v>107</v>
      </c>
      <c r="K11" s="46">
        <v>15</v>
      </c>
      <c r="L11" s="46">
        <v>2</v>
      </c>
      <c r="M11" s="62">
        <f t="shared" si="1"/>
        <v>145.5</v>
      </c>
      <c r="N11" s="65">
        <f>F21+F22+M10+M11</f>
        <v>529.5</v>
      </c>
      <c r="O11" s="64" t="s">
        <v>44</v>
      </c>
      <c r="P11" s="46">
        <v>0</v>
      </c>
      <c r="Q11" s="46">
        <v>95</v>
      </c>
      <c r="R11" s="46">
        <v>12</v>
      </c>
      <c r="S11" s="46">
        <v>0</v>
      </c>
      <c r="T11" s="62">
        <f t="shared" si="2"/>
        <v>119</v>
      </c>
      <c r="U11" s="63"/>
      <c r="W11" s="1"/>
      <c r="X11" s="1"/>
      <c r="Y11" s="1" t="s">
        <v>69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4</v>
      </c>
      <c r="C12" s="61">
        <v>87</v>
      </c>
      <c r="D12" s="61">
        <v>14</v>
      </c>
      <c r="E12" s="61">
        <v>1</v>
      </c>
      <c r="F12" s="62">
        <f t="shared" si="0"/>
        <v>119.5</v>
      </c>
      <c r="G12" s="63"/>
      <c r="H12" s="64" t="s">
        <v>6</v>
      </c>
      <c r="I12" s="46">
        <v>4</v>
      </c>
      <c r="J12" s="46">
        <v>97</v>
      </c>
      <c r="K12" s="46">
        <v>11</v>
      </c>
      <c r="L12" s="46">
        <v>3</v>
      </c>
      <c r="M12" s="62">
        <f t="shared" si="1"/>
        <v>128.5</v>
      </c>
      <c r="N12" s="63">
        <f>F22+M10+M11+M12</f>
        <v>530</v>
      </c>
      <c r="O12" s="64" t="s">
        <v>32</v>
      </c>
      <c r="P12" s="46">
        <v>1</v>
      </c>
      <c r="Q12" s="46">
        <v>101</v>
      </c>
      <c r="R12" s="46">
        <v>10</v>
      </c>
      <c r="S12" s="46">
        <v>3</v>
      </c>
      <c r="T12" s="62">
        <f t="shared" si="2"/>
        <v>129</v>
      </c>
      <c r="U12" s="63"/>
      <c r="W12" s="1"/>
      <c r="X12" s="1"/>
      <c r="Y12" s="1" t="s">
        <v>72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5</v>
      </c>
      <c r="C13" s="61">
        <v>73</v>
      </c>
      <c r="D13" s="61">
        <v>21</v>
      </c>
      <c r="E13" s="61">
        <v>0</v>
      </c>
      <c r="F13" s="62">
        <f t="shared" si="0"/>
        <v>117.5</v>
      </c>
      <c r="G13" s="63">
        <f t="shared" ref="G13:G19" si="3">F10+F11+F12+F13</f>
        <v>431</v>
      </c>
      <c r="H13" s="64" t="s">
        <v>7</v>
      </c>
      <c r="I13" s="46">
        <v>5</v>
      </c>
      <c r="J13" s="46">
        <v>100</v>
      </c>
      <c r="K13" s="46">
        <v>14</v>
      </c>
      <c r="L13" s="46">
        <v>2</v>
      </c>
      <c r="M13" s="62">
        <f t="shared" si="1"/>
        <v>135.5</v>
      </c>
      <c r="N13" s="63">
        <f t="shared" ref="N13:N18" si="4">M10+M11+M12+M13</f>
        <v>544.5</v>
      </c>
      <c r="O13" s="64" t="s">
        <v>33</v>
      </c>
      <c r="P13" s="46">
        <v>3</v>
      </c>
      <c r="Q13" s="46">
        <v>153</v>
      </c>
      <c r="R13" s="46">
        <v>10</v>
      </c>
      <c r="S13" s="46">
        <v>2</v>
      </c>
      <c r="T13" s="62">
        <f t="shared" si="2"/>
        <v>179.5</v>
      </c>
      <c r="U13" s="63">
        <f t="shared" ref="U13:U21" si="5">T10+T11+T12+T13</f>
        <v>558</v>
      </c>
      <c r="W13" s="1" t="s">
        <v>77</v>
      </c>
      <c r="X13" s="81">
        <v>917</v>
      </c>
      <c r="Y13" s="1" t="s">
        <v>66</v>
      </c>
      <c r="Z13" s="81">
        <v>810.5</v>
      </c>
      <c r="AA13" s="1" t="s">
        <v>75</v>
      </c>
      <c r="AB13" s="81">
        <v>0</v>
      </c>
    </row>
    <row r="14" spans="1:28" ht="18" customHeight="1" x14ac:dyDescent="0.2">
      <c r="A14" s="60" t="s">
        <v>21</v>
      </c>
      <c r="B14" s="61">
        <v>9</v>
      </c>
      <c r="C14" s="61">
        <v>81</v>
      </c>
      <c r="D14" s="61">
        <v>17</v>
      </c>
      <c r="E14" s="61">
        <v>1</v>
      </c>
      <c r="F14" s="62">
        <f t="shared" si="0"/>
        <v>122</v>
      </c>
      <c r="G14" s="63">
        <f t="shared" si="3"/>
        <v>467</v>
      </c>
      <c r="H14" s="64" t="s">
        <v>9</v>
      </c>
      <c r="I14" s="46">
        <v>3</v>
      </c>
      <c r="J14" s="46">
        <v>111</v>
      </c>
      <c r="K14" s="46">
        <v>11</v>
      </c>
      <c r="L14" s="46">
        <v>2</v>
      </c>
      <c r="M14" s="62">
        <f t="shared" si="1"/>
        <v>139.5</v>
      </c>
      <c r="N14" s="63">
        <f t="shared" si="4"/>
        <v>549</v>
      </c>
      <c r="O14" s="64" t="s">
        <v>29</v>
      </c>
      <c r="P14" s="46">
        <v>4</v>
      </c>
      <c r="Q14" s="46">
        <v>147</v>
      </c>
      <c r="R14" s="46">
        <v>9</v>
      </c>
      <c r="S14" s="46">
        <v>2</v>
      </c>
      <c r="T14" s="62">
        <f t="shared" si="2"/>
        <v>172</v>
      </c>
      <c r="U14" s="63">
        <f t="shared" si="5"/>
        <v>599.5</v>
      </c>
      <c r="W14" s="1" t="s">
        <v>82</v>
      </c>
      <c r="X14" s="81">
        <v>927.5</v>
      </c>
      <c r="Y14" s="1" t="s">
        <v>65</v>
      </c>
      <c r="Z14" s="81">
        <v>813</v>
      </c>
      <c r="AA14" s="1" t="s">
        <v>76</v>
      </c>
      <c r="AB14" s="81">
        <v>0</v>
      </c>
    </row>
    <row r="15" spans="1:28" ht="24" customHeight="1" x14ac:dyDescent="0.2">
      <c r="A15" s="60" t="s">
        <v>23</v>
      </c>
      <c r="B15" s="61">
        <v>5</v>
      </c>
      <c r="C15" s="61">
        <v>83</v>
      </c>
      <c r="D15" s="61">
        <v>15</v>
      </c>
      <c r="E15" s="61">
        <v>2</v>
      </c>
      <c r="F15" s="62">
        <f t="shared" si="0"/>
        <v>120.5</v>
      </c>
      <c r="G15" s="63">
        <f t="shared" si="3"/>
        <v>479.5</v>
      </c>
      <c r="H15" s="64" t="s">
        <v>12</v>
      </c>
      <c r="I15" s="46">
        <v>3</v>
      </c>
      <c r="J15" s="46">
        <v>109</v>
      </c>
      <c r="K15" s="46">
        <v>10</v>
      </c>
      <c r="L15" s="46">
        <v>2</v>
      </c>
      <c r="M15" s="62">
        <f t="shared" si="1"/>
        <v>135.5</v>
      </c>
      <c r="N15" s="63">
        <f t="shared" si="4"/>
        <v>539</v>
      </c>
      <c r="O15" s="60" t="s">
        <v>30</v>
      </c>
      <c r="P15" s="45">
        <v>6</v>
      </c>
      <c r="Q15" s="45">
        <v>152</v>
      </c>
      <c r="R15" s="45">
        <v>8</v>
      </c>
      <c r="S15" s="45">
        <v>1</v>
      </c>
      <c r="T15" s="62">
        <f t="shared" si="2"/>
        <v>173.5</v>
      </c>
      <c r="U15" s="63">
        <f t="shared" si="5"/>
        <v>654</v>
      </c>
      <c r="W15" s="1" t="s">
        <v>64</v>
      </c>
      <c r="X15" s="81">
        <v>941.5</v>
      </c>
      <c r="Y15" s="1" t="s">
        <v>78</v>
      </c>
      <c r="Z15" s="81">
        <v>813.5</v>
      </c>
      <c r="AA15" s="1" t="s">
        <v>79</v>
      </c>
      <c r="AB15" s="81">
        <v>0</v>
      </c>
    </row>
    <row r="16" spans="1:28" ht="24" customHeight="1" x14ac:dyDescent="0.2">
      <c r="A16" s="60" t="s">
        <v>39</v>
      </c>
      <c r="B16" s="61">
        <v>11</v>
      </c>
      <c r="C16" s="61">
        <v>84</v>
      </c>
      <c r="D16" s="61">
        <v>14</v>
      </c>
      <c r="E16" s="61">
        <v>1</v>
      </c>
      <c r="F16" s="62">
        <f t="shared" si="0"/>
        <v>120</v>
      </c>
      <c r="G16" s="63">
        <f t="shared" si="3"/>
        <v>480</v>
      </c>
      <c r="H16" s="64" t="s">
        <v>15</v>
      </c>
      <c r="I16" s="46">
        <v>2</v>
      </c>
      <c r="J16" s="46">
        <v>92</v>
      </c>
      <c r="K16" s="46">
        <v>10</v>
      </c>
      <c r="L16" s="46">
        <v>2</v>
      </c>
      <c r="M16" s="62">
        <f t="shared" si="1"/>
        <v>118</v>
      </c>
      <c r="N16" s="63">
        <f t="shared" si="4"/>
        <v>528.5</v>
      </c>
      <c r="O16" s="64" t="s">
        <v>8</v>
      </c>
      <c r="P16" s="46">
        <v>6</v>
      </c>
      <c r="Q16" s="46">
        <v>121</v>
      </c>
      <c r="R16" s="46">
        <v>10</v>
      </c>
      <c r="S16" s="46">
        <v>1</v>
      </c>
      <c r="T16" s="62">
        <f t="shared" si="2"/>
        <v>146.5</v>
      </c>
      <c r="U16" s="63">
        <f t="shared" si="5"/>
        <v>671.5</v>
      </c>
      <c r="W16" s="1" t="s">
        <v>63</v>
      </c>
      <c r="X16" s="81">
        <v>942</v>
      </c>
      <c r="Y16" s="1" t="s">
        <v>91</v>
      </c>
      <c r="Z16" s="81">
        <v>814</v>
      </c>
      <c r="AA16" s="1" t="s">
        <v>81</v>
      </c>
      <c r="AB16" s="81">
        <v>0</v>
      </c>
    </row>
    <row r="17" spans="1:28" ht="24" customHeight="1" x14ac:dyDescent="0.2">
      <c r="A17" s="60" t="s">
        <v>40</v>
      </c>
      <c r="B17" s="61">
        <v>5</v>
      </c>
      <c r="C17" s="61">
        <v>113</v>
      </c>
      <c r="D17" s="61">
        <v>13</v>
      </c>
      <c r="E17" s="61">
        <v>1</v>
      </c>
      <c r="F17" s="62">
        <f t="shared" si="0"/>
        <v>144</v>
      </c>
      <c r="G17" s="63">
        <f t="shared" si="3"/>
        <v>506.5</v>
      </c>
      <c r="H17" s="64" t="s">
        <v>18</v>
      </c>
      <c r="I17" s="46">
        <v>2</v>
      </c>
      <c r="J17" s="46">
        <v>76</v>
      </c>
      <c r="K17" s="46">
        <v>10</v>
      </c>
      <c r="L17" s="46">
        <v>1</v>
      </c>
      <c r="M17" s="62">
        <f t="shared" si="1"/>
        <v>99.5</v>
      </c>
      <c r="N17" s="63">
        <f t="shared" si="4"/>
        <v>492.5</v>
      </c>
      <c r="O17" s="64" t="s">
        <v>10</v>
      </c>
      <c r="P17" s="46">
        <v>2</v>
      </c>
      <c r="Q17" s="46">
        <v>120</v>
      </c>
      <c r="R17" s="46">
        <v>10</v>
      </c>
      <c r="S17" s="46">
        <v>0</v>
      </c>
      <c r="T17" s="62">
        <f t="shared" si="2"/>
        <v>141</v>
      </c>
      <c r="U17" s="63">
        <f t="shared" si="5"/>
        <v>633</v>
      </c>
      <c r="W17" s="1" t="s">
        <v>80</v>
      </c>
      <c r="X17" s="81">
        <v>946</v>
      </c>
      <c r="Y17" s="1" t="s">
        <v>74</v>
      </c>
      <c r="Z17" s="81">
        <v>816.5</v>
      </c>
      <c r="AA17" s="1" t="s">
        <v>84</v>
      </c>
      <c r="AB17" s="81">
        <v>0</v>
      </c>
    </row>
    <row r="18" spans="1:28" ht="24" customHeight="1" x14ac:dyDescent="0.2">
      <c r="A18" s="60" t="s">
        <v>41</v>
      </c>
      <c r="B18" s="61">
        <v>7</v>
      </c>
      <c r="C18" s="61">
        <v>103</v>
      </c>
      <c r="D18" s="61">
        <v>14</v>
      </c>
      <c r="E18" s="61">
        <v>0</v>
      </c>
      <c r="F18" s="62">
        <f t="shared" si="0"/>
        <v>134.5</v>
      </c>
      <c r="G18" s="63">
        <f t="shared" si="3"/>
        <v>519</v>
      </c>
      <c r="H18" s="64" t="s">
        <v>20</v>
      </c>
      <c r="I18" s="46">
        <v>6</v>
      </c>
      <c r="J18" s="46">
        <v>87</v>
      </c>
      <c r="K18" s="46">
        <v>12</v>
      </c>
      <c r="L18" s="46">
        <v>0</v>
      </c>
      <c r="M18" s="62">
        <f t="shared" si="1"/>
        <v>114</v>
      </c>
      <c r="N18" s="63">
        <f t="shared" si="4"/>
        <v>467</v>
      </c>
      <c r="O18" s="64" t="s">
        <v>13</v>
      </c>
      <c r="P18" s="46">
        <v>1</v>
      </c>
      <c r="Q18" s="46">
        <v>111</v>
      </c>
      <c r="R18" s="46">
        <v>8</v>
      </c>
      <c r="S18" s="46">
        <v>3</v>
      </c>
      <c r="T18" s="62">
        <f t="shared" si="2"/>
        <v>135</v>
      </c>
      <c r="U18" s="63">
        <f t="shared" si="5"/>
        <v>596</v>
      </c>
      <c r="W18" s="1" t="s">
        <v>85</v>
      </c>
      <c r="X18" s="81">
        <v>963</v>
      </c>
      <c r="Y18" s="1" t="s">
        <v>73</v>
      </c>
      <c r="Z18" s="81">
        <v>817.5</v>
      </c>
      <c r="AA18" s="1" t="s">
        <v>67</v>
      </c>
      <c r="AB18" s="81">
        <v>0</v>
      </c>
    </row>
    <row r="19" spans="1:28" ht="24" customHeight="1" thickBot="1" x14ac:dyDescent="0.25">
      <c r="A19" s="68" t="s">
        <v>42</v>
      </c>
      <c r="B19" s="69">
        <v>5</v>
      </c>
      <c r="C19" s="69">
        <v>86</v>
      </c>
      <c r="D19" s="69">
        <v>13</v>
      </c>
      <c r="E19" s="69">
        <v>3</v>
      </c>
      <c r="F19" s="70">
        <f t="shared" si="0"/>
        <v>122</v>
      </c>
      <c r="G19" s="71">
        <f t="shared" si="3"/>
        <v>520.5</v>
      </c>
      <c r="H19" s="72" t="s">
        <v>22</v>
      </c>
      <c r="I19" s="45">
        <v>4</v>
      </c>
      <c r="J19" s="45">
        <v>79</v>
      </c>
      <c r="K19" s="45">
        <v>10</v>
      </c>
      <c r="L19" s="45">
        <v>0</v>
      </c>
      <c r="M19" s="62">
        <f t="shared" si="1"/>
        <v>101</v>
      </c>
      <c r="N19" s="63">
        <f>M16+M17+M18+M19</f>
        <v>432.5</v>
      </c>
      <c r="O19" s="64" t="s">
        <v>16</v>
      </c>
      <c r="P19" s="46">
        <v>1</v>
      </c>
      <c r="Q19" s="46">
        <v>80</v>
      </c>
      <c r="R19" s="46">
        <v>9</v>
      </c>
      <c r="S19" s="46">
        <v>3</v>
      </c>
      <c r="T19" s="62">
        <f t="shared" si="2"/>
        <v>106</v>
      </c>
      <c r="U19" s="63">
        <f t="shared" si="5"/>
        <v>528.5</v>
      </c>
      <c r="W19" s="1" t="s">
        <v>87</v>
      </c>
      <c r="X19" s="81">
        <v>967</v>
      </c>
      <c r="Y19" s="1" t="s">
        <v>88</v>
      </c>
      <c r="Z19" s="81">
        <v>826</v>
      </c>
      <c r="AA19" s="1" t="s">
        <v>89</v>
      </c>
      <c r="AB19" s="81">
        <v>0</v>
      </c>
    </row>
    <row r="20" spans="1:28" ht="24" customHeight="1" x14ac:dyDescent="0.2">
      <c r="A20" s="64" t="s">
        <v>27</v>
      </c>
      <c r="B20" s="67">
        <v>4</v>
      </c>
      <c r="C20" s="67">
        <v>86</v>
      </c>
      <c r="D20" s="67">
        <v>10</v>
      </c>
      <c r="E20" s="67">
        <v>3</v>
      </c>
      <c r="F20" s="73">
        <f t="shared" si="0"/>
        <v>115.5</v>
      </c>
      <c r="G20" s="74"/>
      <c r="H20" s="64" t="s">
        <v>24</v>
      </c>
      <c r="I20" s="46">
        <v>5</v>
      </c>
      <c r="J20" s="46">
        <v>85</v>
      </c>
      <c r="K20" s="46">
        <v>8</v>
      </c>
      <c r="L20" s="46">
        <v>3</v>
      </c>
      <c r="M20" s="73">
        <f t="shared" si="1"/>
        <v>111</v>
      </c>
      <c r="N20" s="63">
        <f>M17+M18+M19+M20</f>
        <v>425.5</v>
      </c>
      <c r="O20" s="64" t="s">
        <v>45</v>
      </c>
      <c r="P20" s="45">
        <v>5</v>
      </c>
      <c r="Q20" s="45">
        <v>95</v>
      </c>
      <c r="R20" s="45">
        <v>9</v>
      </c>
      <c r="S20" s="45">
        <v>2</v>
      </c>
      <c r="T20" s="73">
        <f t="shared" si="2"/>
        <v>120.5</v>
      </c>
      <c r="U20" s="63">
        <f t="shared" si="5"/>
        <v>502.5</v>
      </c>
      <c r="W20" s="1"/>
      <c r="X20" s="1"/>
      <c r="Y20" s="1" t="s">
        <v>90</v>
      </c>
      <c r="Z20" s="81">
        <v>830</v>
      </c>
      <c r="AA20" s="1" t="s">
        <v>68</v>
      </c>
      <c r="AB20" s="81">
        <v>0</v>
      </c>
    </row>
    <row r="21" spans="1:28" ht="24" customHeight="1" thickBot="1" x14ac:dyDescent="0.25">
      <c r="A21" s="64" t="s">
        <v>28</v>
      </c>
      <c r="B21" s="61">
        <v>2</v>
      </c>
      <c r="C21" s="61">
        <v>101</v>
      </c>
      <c r="D21" s="61">
        <v>8</v>
      </c>
      <c r="E21" s="61">
        <v>4</v>
      </c>
      <c r="F21" s="62">
        <f t="shared" si="0"/>
        <v>128</v>
      </c>
      <c r="G21" s="75"/>
      <c r="H21" s="72" t="s">
        <v>25</v>
      </c>
      <c r="I21" s="46">
        <v>5</v>
      </c>
      <c r="J21" s="46">
        <v>111</v>
      </c>
      <c r="K21" s="46">
        <v>10</v>
      </c>
      <c r="L21" s="46">
        <v>2</v>
      </c>
      <c r="M21" s="62">
        <f t="shared" si="1"/>
        <v>138.5</v>
      </c>
      <c r="N21" s="63">
        <f>M18+M19+M20+M21</f>
        <v>464.5</v>
      </c>
      <c r="O21" s="68" t="s">
        <v>46</v>
      </c>
      <c r="P21" s="47">
        <v>3</v>
      </c>
      <c r="Q21" s="47">
        <v>97</v>
      </c>
      <c r="R21" s="47">
        <v>8</v>
      </c>
      <c r="S21" s="47">
        <v>1</v>
      </c>
      <c r="T21" s="70">
        <f t="shared" si="2"/>
        <v>117</v>
      </c>
      <c r="U21" s="71">
        <f t="shared" si="5"/>
        <v>478.5</v>
      </c>
      <c r="V21">
        <f>P21+P20+P19+P18</f>
        <v>10</v>
      </c>
      <c r="W21">
        <f t="shared" ref="W21:Y21" si="6">Q21+Q20+Q19+Q18</f>
        <v>383</v>
      </c>
      <c r="X21">
        <f t="shared" si="6"/>
        <v>34</v>
      </c>
      <c r="Y21">
        <f t="shared" si="6"/>
        <v>9</v>
      </c>
      <c r="Z21" s="81">
        <v>839.5</v>
      </c>
      <c r="AA21" s="1" t="s">
        <v>70</v>
      </c>
      <c r="AB21" s="81">
        <v>0</v>
      </c>
    </row>
    <row r="22" spans="1:28" ht="24" customHeight="1" thickBot="1" x14ac:dyDescent="0.25">
      <c r="A22" s="64" t="s">
        <v>1</v>
      </c>
      <c r="B22" s="61">
        <v>5</v>
      </c>
      <c r="C22" s="61">
        <v>88</v>
      </c>
      <c r="D22" s="61">
        <v>14</v>
      </c>
      <c r="E22" s="61">
        <v>1</v>
      </c>
      <c r="F22" s="62">
        <f t="shared" si="0"/>
        <v>121</v>
      </c>
      <c r="G22" s="63"/>
      <c r="H22" s="68" t="s">
        <v>26</v>
      </c>
      <c r="I22" s="47">
        <v>3</v>
      </c>
      <c r="J22" s="47">
        <v>93</v>
      </c>
      <c r="K22" s="47">
        <v>12</v>
      </c>
      <c r="L22" s="47">
        <v>1</v>
      </c>
      <c r="M22" s="62">
        <f t="shared" si="1"/>
        <v>121</v>
      </c>
      <c r="N22" s="71">
        <f>M19+M20+M21+M22</f>
        <v>471.5</v>
      </c>
      <c r="O22" s="64"/>
      <c r="P22" s="67"/>
      <c r="Q22" s="67"/>
      <c r="R22" s="67"/>
      <c r="S22" s="67"/>
      <c r="T22" s="73"/>
      <c r="U22" s="76"/>
      <c r="V22" s="159">
        <f>(V21*0.5)/V23</f>
        <v>7.446016381236039E-3</v>
      </c>
      <c r="W22" s="159">
        <f>W21/V23</f>
        <v>0.57036485480268062</v>
      </c>
      <c r="X22" s="159">
        <f>(X21*2)/V23</f>
        <v>0.10126582278481013</v>
      </c>
      <c r="Y22" s="159">
        <f>(Y21*2.5)/V23</f>
        <v>3.3507073715562177E-2</v>
      </c>
      <c r="Z22" s="81">
        <v>845.5</v>
      </c>
      <c r="AA22" s="1"/>
      <c r="AB22" s="81"/>
    </row>
    <row r="23" spans="1:28" ht="13.5" customHeight="1" x14ac:dyDescent="0.2">
      <c r="A23" s="210" t="s">
        <v>47</v>
      </c>
      <c r="B23" s="211"/>
      <c r="C23" s="216" t="s">
        <v>50</v>
      </c>
      <c r="D23" s="217"/>
      <c r="E23" s="217"/>
      <c r="F23" s="218"/>
      <c r="G23" s="89">
        <f>MAX(G13:G19)</f>
        <v>520.5</v>
      </c>
      <c r="H23" s="214" t="s">
        <v>48</v>
      </c>
      <c r="I23" s="215"/>
      <c r="J23" s="207" t="s">
        <v>50</v>
      </c>
      <c r="K23" s="208"/>
      <c r="L23" s="208"/>
      <c r="M23" s="209"/>
      <c r="N23" s="90">
        <f>MAX(N10:N22)</f>
        <v>549</v>
      </c>
      <c r="O23" s="210" t="s">
        <v>49</v>
      </c>
      <c r="P23" s="211"/>
      <c r="Q23" s="216" t="s">
        <v>50</v>
      </c>
      <c r="R23" s="217"/>
      <c r="S23" s="217"/>
      <c r="T23" s="218"/>
      <c r="U23" s="89">
        <f>MAX(U13:U21)</f>
        <v>671.5</v>
      </c>
      <c r="V23" s="160">
        <f>U23</f>
        <v>671.5</v>
      </c>
      <c r="Z23" s="1"/>
      <c r="AA23" s="1"/>
      <c r="AB23" s="1"/>
    </row>
    <row r="24" spans="1:28" ht="13.5" customHeight="1" x14ac:dyDescent="0.2">
      <c r="A24" s="212"/>
      <c r="B24" s="213"/>
      <c r="C24" s="83" t="s">
        <v>71</v>
      </c>
      <c r="D24" s="86"/>
      <c r="E24" s="86"/>
      <c r="F24" s="87" t="s">
        <v>87</v>
      </c>
      <c r="G24" s="88"/>
      <c r="H24" s="212"/>
      <c r="I24" s="213"/>
      <c r="J24" s="83" t="s">
        <v>71</v>
      </c>
      <c r="K24" s="86"/>
      <c r="L24" s="86"/>
      <c r="M24" s="87" t="s">
        <v>65</v>
      </c>
      <c r="N24" s="88"/>
      <c r="O24" s="212"/>
      <c r="P24" s="213"/>
      <c r="Q24" s="83" t="s">
        <v>71</v>
      </c>
      <c r="R24" s="86"/>
      <c r="S24" s="86"/>
      <c r="T24" s="87" t="s">
        <v>81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75" t="s">
        <v>51</v>
      </c>
      <c r="B26" s="175"/>
      <c r="C26" s="175"/>
      <c r="D26" s="175"/>
      <c r="E26" s="175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S10" sqref="S10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8" t="s">
        <v>38</v>
      </c>
      <c r="B2" s="188"/>
      <c r="C2" s="188"/>
      <c r="D2" s="188"/>
      <c r="E2" s="188"/>
      <c r="F2" s="188"/>
      <c r="G2" s="188"/>
      <c r="H2" s="188"/>
      <c r="I2" s="188"/>
      <c r="J2" s="188"/>
      <c r="K2" s="188"/>
      <c r="L2" s="188"/>
      <c r="M2" s="188"/>
      <c r="N2" s="188"/>
      <c r="O2" s="188"/>
      <c r="P2" s="188"/>
      <c r="Q2" s="188"/>
      <c r="R2" s="188"/>
      <c r="S2" s="188"/>
      <c r="T2" s="188"/>
      <c r="U2" s="188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92" t="s">
        <v>54</v>
      </c>
      <c r="B4" s="192"/>
      <c r="C4" s="192"/>
      <c r="D4" s="26"/>
      <c r="E4" s="190" t="str">
        <f>'G-2'!E4:H4</f>
        <v>DE OBRA</v>
      </c>
      <c r="F4" s="190"/>
      <c r="G4" s="190"/>
      <c r="H4" s="190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84" t="s">
        <v>56</v>
      </c>
      <c r="B5" s="184"/>
      <c r="C5" s="184"/>
      <c r="D5" s="190" t="str">
        <f>'G-2'!D5:H5</f>
        <v>CALLE 74 X CARRERA 46</v>
      </c>
      <c r="E5" s="190"/>
      <c r="F5" s="190"/>
      <c r="G5" s="190"/>
      <c r="H5" s="190"/>
      <c r="I5" s="184" t="s">
        <v>53</v>
      </c>
      <c r="J5" s="184"/>
      <c r="K5" s="184"/>
      <c r="L5" s="191">
        <f>'G-2'!L5:N5</f>
        <v>0</v>
      </c>
      <c r="M5" s="191"/>
      <c r="N5" s="191"/>
      <c r="O5" s="12"/>
      <c r="P5" s="184" t="s">
        <v>57</v>
      </c>
      <c r="Q5" s="184"/>
      <c r="R5" s="184"/>
      <c r="S5" s="189" t="s">
        <v>92</v>
      </c>
      <c r="T5" s="189"/>
      <c r="U5" s="189"/>
    </row>
    <row r="6" spans="1:28" ht="12.75" customHeight="1" x14ac:dyDescent="0.2">
      <c r="A6" s="184" t="s">
        <v>55</v>
      </c>
      <c r="B6" s="184"/>
      <c r="C6" s="184"/>
      <c r="D6" s="193" t="s">
        <v>151</v>
      </c>
      <c r="E6" s="193"/>
      <c r="F6" s="193"/>
      <c r="G6" s="193"/>
      <c r="H6" s="193"/>
      <c r="I6" s="184" t="s">
        <v>59</v>
      </c>
      <c r="J6" s="184"/>
      <c r="K6" s="184"/>
      <c r="L6" s="186">
        <v>2</v>
      </c>
      <c r="M6" s="186"/>
      <c r="N6" s="186"/>
      <c r="O6" s="42"/>
      <c r="P6" s="184" t="s">
        <v>58</v>
      </c>
      <c r="Q6" s="184"/>
      <c r="R6" s="184"/>
      <c r="S6" s="187">
        <v>42452</v>
      </c>
      <c r="T6" s="187"/>
      <c r="U6" s="187"/>
    </row>
    <row r="7" spans="1:28" ht="7.5" customHeight="1" x14ac:dyDescent="0.2">
      <c r="A7" s="13"/>
      <c r="B7" s="11"/>
      <c r="C7" s="11"/>
      <c r="D7" s="11"/>
      <c r="E7" s="185"/>
      <c r="F7" s="185"/>
      <c r="G7" s="185"/>
      <c r="H7" s="185"/>
      <c r="I7" s="185"/>
      <c r="J7" s="185"/>
      <c r="K7" s="18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3" t="s">
        <v>36</v>
      </c>
      <c r="B8" s="176" t="s">
        <v>34</v>
      </c>
      <c r="C8" s="177"/>
      <c r="D8" s="177"/>
      <c r="E8" s="178"/>
      <c r="F8" s="173" t="s">
        <v>35</v>
      </c>
      <c r="G8" s="173" t="s">
        <v>37</v>
      </c>
      <c r="H8" s="173" t="s">
        <v>36</v>
      </c>
      <c r="I8" s="176" t="s">
        <v>34</v>
      </c>
      <c r="J8" s="177"/>
      <c r="K8" s="177"/>
      <c r="L8" s="178"/>
      <c r="M8" s="173" t="s">
        <v>35</v>
      </c>
      <c r="N8" s="173" t="s">
        <v>37</v>
      </c>
      <c r="O8" s="173" t="s">
        <v>36</v>
      </c>
      <c r="P8" s="176" t="s">
        <v>34</v>
      </c>
      <c r="Q8" s="177"/>
      <c r="R8" s="177"/>
      <c r="S8" s="178"/>
      <c r="T8" s="173" t="s">
        <v>35</v>
      </c>
      <c r="U8" s="173" t="s">
        <v>37</v>
      </c>
    </row>
    <row r="9" spans="1:28" ht="12" customHeight="1" x14ac:dyDescent="0.2">
      <c r="A9" s="174"/>
      <c r="B9" s="15" t="s">
        <v>52</v>
      </c>
      <c r="C9" s="15" t="s">
        <v>0</v>
      </c>
      <c r="D9" s="15" t="s">
        <v>2</v>
      </c>
      <c r="E9" s="16" t="s">
        <v>3</v>
      </c>
      <c r="F9" s="174"/>
      <c r="G9" s="174"/>
      <c r="H9" s="174"/>
      <c r="I9" s="17" t="s">
        <v>52</v>
      </c>
      <c r="J9" s="17" t="s">
        <v>0</v>
      </c>
      <c r="K9" s="15" t="s">
        <v>2</v>
      </c>
      <c r="L9" s="16" t="s">
        <v>3</v>
      </c>
      <c r="M9" s="174"/>
      <c r="N9" s="174"/>
      <c r="O9" s="174"/>
      <c r="P9" s="17" t="s">
        <v>52</v>
      </c>
      <c r="Q9" s="17" t="s">
        <v>0</v>
      </c>
      <c r="R9" s="15" t="s">
        <v>2</v>
      </c>
      <c r="S9" s="16" t="s">
        <v>3</v>
      </c>
      <c r="T9" s="174"/>
      <c r="U9" s="174"/>
    </row>
    <row r="10" spans="1:28" ht="24" customHeight="1" x14ac:dyDescent="0.2">
      <c r="A10" s="18" t="s">
        <v>11</v>
      </c>
      <c r="B10" s="46">
        <v>4</v>
      </c>
      <c r="C10" s="46">
        <v>90</v>
      </c>
      <c r="D10" s="46">
        <v>0</v>
      </c>
      <c r="E10" s="46">
        <v>3</v>
      </c>
      <c r="F10" s="62">
        <f>B10*0.5+C10*1+D10*2+E10*2.5</f>
        <v>99.5</v>
      </c>
      <c r="G10" s="2"/>
      <c r="H10" s="19" t="s">
        <v>4</v>
      </c>
      <c r="I10" s="46">
        <v>4</v>
      </c>
      <c r="J10" s="46">
        <v>114</v>
      </c>
      <c r="K10" s="46">
        <v>0</v>
      </c>
      <c r="L10" s="46">
        <v>0</v>
      </c>
      <c r="M10" s="6">
        <f>I10*0.5+J10*1+K10*2+L10*2.5</f>
        <v>116</v>
      </c>
      <c r="N10" s="9">
        <f>F20+F21+F22+M10</f>
        <v>475.5</v>
      </c>
      <c r="O10" s="19" t="s">
        <v>43</v>
      </c>
      <c r="P10" s="46">
        <v>3</v>
      </c>
      <c r="Q10" s="46">
        <v>95</v>
      </c>
      <c r="R10" s="46">
        <v>0</v>
      </c>
      <c r="S10" s="46">
        <v>3</v>
      </c>
      <c r="T10" s="6">
        <f>P10*0.5+Q10*1+R10*2+S10*2.5</f>
        <v>104</v>
      </c>
      <c r="U10" s="10"/>
      <c r="W10" s="1"/>
      <c r="X10" s="1"/>
      <c r="Y10" s="1" t="s">
        <v>83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2</v>
      </c>
      <c r="C11" s="46">
        <v>111</v>
      </c>
      <c r="D11" s="46">
        <v>0</v>
      </c>
      <c r="E11" s="46">
        <v>0</v>
      </c>
      <c r="F11" s="6">
        <f t="shared" ref="F11:F22" si="0">B11*0.5+C11*1+D11*2+E11*2.5</f>
        <v>112</v>
      </c>
      <c r="G11" s="2"/>
      <c r="H11" s="19" t="s">
        <v>5</v>
      </c>
      <c r="I11" s="46">
        <v>9</v>
      </c>
      <c r="J11" s="46">
        <v>131</v>
      </c>
      <c r="K11" s="46">
        <v>0</v>
      </c>
      <c r="L11" s="46">
        <v>0</v>
      </c>
      <c r="M11" s="6">
        <f t="shared" ref="M11:M22" si="1">I11*0.5+J11*1+K11*2+L11*2.5</f>
        <v>135.5</v>
      </c>
      <c r="N11" s="9">
        <f>F21+F22+M10+M11</f>
        <v>489.5</v>
      </c>
      <c r="O11" s="19" t="s">
        <v>44</v>
      </c>
      <c r="P11" s="46">
        <v>5</v>
      </c>
      <c r="Q11" s="46">
        <v>82</v>
      </c>
      <c r="R11" s="46">
        <v>0</v>
      </c>
      <c r="S11" s="46">
        <v>0</v>
      </c>
      <c r="T11" s="6">
        <f t="shared" ref="T11:T21" si="2">P11*0.5+Q11*1+R11*2+S11*2.5</f>
        <v>84.5</v>
      </c>
      <c r="U11" s="2"/>
      <c r="W11" s="1"/>
      <c r="X11" s="1"/>
      <c r="Y11" s="1" t="s">
        <v>65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3</v>
      </c>
      <c r="C12" s="46">
        <v>93</v>
      </c>
      <c r="D12" s="46">
        <v>0</v>
      </c>
      <c r="E12" s="46">
        <v>4</v>
      </c>
      <c r="F12" s="6">
        <f t="shared" si="0"/>
        <v>104.5</v>
      </c>
      <c r="G12" s="2"/>
      <c r="H12" s="19" t="s">
        <v>6</v>
      </c>
      <c r="I12" s="46">
        <v>3</v>
      </c>
      <c r="J12" s="46">
        <v>128</v>
      </c>
      <c r="K12" s="46">
        <v>0</v>
      </c>
      <c r="L12" s="46">
        <v>0</v>
      </c>
      <c r="M12" s="6">
        <f t="shared" si="1"/>
        <v>129.5</v>
      </c>
      <c r="N12" s="2">
        <f>F22+M10+M11+M12</f>
        <v>508.5</v>
      </c>
      <c r="O12" s="19" t="s">
        <v>32</v>
      </c>
      <c r="P12" s="46">
        <v>4</v>
      </c>
      <c r="Q12" s="46">
        <v>111</v>
      </c>
      <c r="R12" s="46">
        <v>0</v>
      </c>
      <c r="S12" s="46">
        <v>1</v>
      </c>
      <c r="T12" s="6">
        <f t="shared" si="2"/>
        <v>115.5</v>
      </c>
      <c r="U12" s="2"/>
      <c r="W12" s="1"/>
      <c r="X12" s="1"/>
      <c r="Y12" s="1" t="s">
        <v>66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3</v>
      </c>
      <c r="C13" s="46">
        <v>110</v>
      </c>
      <c r="D13" s="46">
        <v>0</v>
      </c>
      <c r="E13" s="46">
        <v>3</v>
      </c>
      <c r="F13" s="6">
        <f t="shared" si="0"/>
        <v>119</v>
      </c>
      <c r="G13" s="2">
        <f>F10+F11+F12+F13</f>
        <v>435</v>
      </c>
      <c r="H13" s="19" t="s">
        <v>7</v>
      </c>
      <c r="I13" s="46">
        <v>5</v>
      </c>
      <c r="J13" s="46">
        <v>115</v>
      </c>
      <c r="K13" s="46">
        <v>0</v>
      </c>
      <c r="L13" s="46">
        <v>3</v>
      </c>
      <c r="M13" s="6">
        <f t="shared" si="1"/>
        <v>125</v>
      </c>
      <c r="N13" s="2">
        <f t="shared" ref="N13:N18" si="3">M10+M11+M12+M13</f>
        <v>506</v>
      </c>
      <c r="O13" s="19" t="s">
        <v>33</v>
      </c>
      <c r="P13" s="46">
        <v>4</v>
      </c>
      <c r="Q13" s="46">
        <v>123</v>
      </c>
      <c r="R13" s="46">
        <v>0</v>
      </c>
      <c r="S13" s="46">
        <v>2</v>
      </c>
      <c r="T13" s="6">
        <f t="shared" si="2"/>
        <v>130</v>
      </c>
      <c r="U13" s="2">
        <f t="shared" ref="U13:U21" si="4">T10+T11+T12+T13</f>
        <v>434</v>
      </c>
      <c r="W13" s="1" t="s">
        <v>87</v>
      </c>
      <c r="X13" s="81">
        <v>1077.5</v>
      </c>
      <c r="Y13" s="1" t="s">
        <v>78</v>
      </c>
      <c r="Z13" s="81">
        <v>950</v>
      </c>
      <c r="AA13" s="1" t="s">
        <v>75</v>
      </c>
      <c r="AB13" s="81">
        <v>0</v>
      </c>
    </row>
    <row r="14" spans="1:28" ht="24" customHeight="1" x14ac:dyDescent="0.2">
      <c r="A14" s="18" t="s">
        <v>21</v>
      </c>
      <c r="B14" s="46">
        <v>2</v>
      </c>
      <c r="C14" s="46">
        <v>114</v>
      </c>
      <c r="D14" s="46">
        <v>0</v>
      </c>
      <c r="E14" s="46">
        <v>2</v>
      </c>
      <c r="F14" s="6">
        <f t="shared" si="0"/>
        <v>120</v>
      </c>
      <c r="G14" s="2">
        <f t="shared" ref="G14:G19" si="5">F11+F12+F13+F14</f>
        <v>455.5</v>
      </c>
      <c r="H14" s="19" t="s">
        <v>9</v>
      </c>
      <c r="I14" s="46">
        <v>3</v>
      </c>
      <c r="J14" s="46">
        <v>96</v>
      </c>
      <c r="K14" s="46">
        <v>0</v>
      </c>
      <c r="L14" s="46">
        <v>2</v>
      </c>
      <c r="M14" s="6">
        <f t="shared" si="1"/>
        <v>102.5</v>
      </c>
      <c r="N14" s="2">
        <f t="shared" si="3"/>
        <v>492.5</v>
      </c>
      <c r="O14" s="19" t="s">
        <v>29</v>
      </c>
      <c r="P14" s="45">
        <v>2</v>
      </c>
      <c r="Q14" s="45">
        <v>102</v>
      </c>
      <c r="R14" s="45">
        <v>0</v>
      </c>
      <c r="S14" s="45">
        <v>1</v>
      </c>
      <c r="T14" s="6">
        <f t="shared" si="2"/>
        <v>105.5</v>
      </c>
      <c r="U14" s="2">
        <f t="shared" si="4"/>
        <v>435.5</v>
      </c>
      <c r="W14" s="1" t="s">
        <v>85</v>
      </c>
      <c r="X14" s="81">
        <v>1084</v>
      </c>
      <c r="Y14" s="1" t="s">
        <v>73</v>
      </c>
      <c r="Z14" s="81">
        <v>986</v>
      </c>
      <c r="AA14" s="1" t="s">
        <v>76</v>
      </c>
      <c r="AB14" s="81">
        <v>0</v>
      </c>
    </row>
    <row r="15" spans="1:28" ht="24" customHeight="1" x14ac:dyDescent="0.2">
      <c r="A15" s="18" t="s">
        <v>23</v>
      </c>
      <c r="B15" s="46">
        <v>3</v>
      </c>
      <c r="C15" s="46">
        <v>99</v>
      </c>
      <c r="D15" s="46">
        <v>1</v>
      </c>
      <c r="E15" s="46">
        <v>2</v>
      </c>
      <c r="F15" s="6">
        <f t="shared" si="0"/>
        <v>107.5</v>
      </c>
      <c r="G15" s="2">
        <f t="shared" si="5"/>
        <v>451</v>
      </c>
      <c r="H15" s="19" t="s">
        <v>12</v>
      </c>
      <c r="I15" s="46">
        <v>3</v>
      </c>
      <c r="J15" s="46">
        <v>90</v>
      </c>
      <c r="K15" s="46">
        <v>0</v>
      </c>
      <c r="L15" s="46">
        <v>2</v>
      </c>
      <c r="M15" s="6">
        <f t="shared" si="1"/>
        <v>96.5</v>
      </c>
      <c r="N15" s="2">
        <f t="shared" si="3"/>
        <v>453.5</v>
      </c>
      <c r="O15" s="18" t="s">
        <v>30</v>
      </c>
      <c r="P15" s="46">
        <v>6</v>
      </c>
      <c r="Q15" s="46">
        <v>100</v>
      </c>
      <c r="R15" s="46">
        <v>0</v>
      </c>
      <c r="S15" s="46">
        <v>2</v>
      </c>
      <c r="T15" s="6">
        <f t="shared" si="2"/>
        <v>108</v>
      </c>
      <c r="U15" s="2">
        <f t="shared" si="4"/>
        <v>459</v>
      </c>
      <c r="W15" s="1" t="s">
        <v>82</v>
      </c>
      <c r="X15" s="81">
        <v>1088</v>
      </c>
      <c r="Y15" s="1" t="s">
        <v>62</v>
      </c>
      <c r="Z15" s="81">
        <v>1007</v>
      </c>
      <c r="AA15" s="1" t="s">
        <v>79</v>
      </c>
      <c r="AB15" s="81">
        <v>0</v>
      </c>
    </row>
    <row r="16" spans="1:28" ht="24" customHeight="1" x14ac:dyDescent="0.2">
      <c r="A16" s="18" t="s">
        <v>39</v>
      </c>
      <c r="B16" s="46">
        <v>5</v>
      </c>
      <c r="C16" s="46">
        <v>98</v>
      </c>
      <c r="D16" s="46">
        <v>0</v>
      </c>
      <c r="E16" s="46">
        <v>4</v>
      </c>
      <c r="F16" s="6">
        <f t="shared" si="0"/>
        <v>110.5</v>
      </c>
      <c r="G16" s="2">
        <f t="shared" si="5"/>
        <v>457</v>
      </c>
      <c r="H16" s="19" t="s">
        <v>15</v>
      </c>
      <c r="I16" s="46">
        <v>3</v>
      </c>
      <c r="J16" s="46">
        <v>83</v>
      </c>
      <c r="K16" s="46">
        <v>0</v>
      </c>
      <c r="L16" s="46">
        <v>0</v>
      </c>
      <c r="M16" s="6">
        <f t="shared" si="1"/>
        <v>84.5</v>
      </c>
      <c r="N16" s="2">
        <f t="shared" si="3"/>
        <v>408.5</v>
      </c>
      <c r="O16" s="19" t="s">
        <v>8</v>
      </c>
      <c r="P16" s="46">
        <v>5</v>
      </c>
      <c r="Q16" s="46">
        <v>111</v>
      </c>
      <c r="R16" s="46">
        <v>0</v>
      </c>
      <c r="S16" s="46">
        <v>1</v>
      </c>
      <c r="T16" s="6">
        <f t="shared" si="2"/>
        <v>116</v>
      </c>
      <c r="U16" s="2">
        <f t="shared" si="4"/>
        <v>459.5</v>
      </c>
      <c r="W16" s="1" t="s">
        <v>80</v>
      </c>
      <c r="X16" s="81">
        <v>1121.5</v>
      </c>
      <c r="Y16" s="1" t="s">
        <v>74</v>
      </c>
      <c r="Z16" s="81">
        <v>1015.5</v>
      </c>
      <c r="AA16" s="1" t="s">
        <v>81</v>
      </c>
      <c r="AB16" s="81">
        <v>0</v>
      </c>
    </row>
    <row r="17" spans="1:28" ht="24" customHeight="1" x14ac:dyDescent="0.2">
      <c r="A17" s="18" t="s">
        <v>40</v>
      </c>
      <c r="B17" s="46">
        <v>6</v>
      </c>
      <c r="C17" s="46">
        <v>106</v>
      </c>
      <c r="D17" s="46">
        <v>0</v>
      </c>
      <c r="E17" s="46">
        <v>2</v>
      </c>
      <c r="F17" s="6">
        <f t="shared" si="0"/>
        <v>114</v>
      </c>
      <c r="G17" s="2">
        <f t="shared" si="5"/>
        <v>452</v>
      </c>
      <c r="H17" s="19" t="s">
        <v>18</v>
      </c>
      <c r="I17" s="46">
        <v>4</v>
      </c>
      <c r="J17" s="46">
        <v>82</v>
      </c>
      <c r="K17" s="46">
        <v>0</v>
      </c>
      <c r="L17" s="46">
        <v>0</v>
      </c>
      <c r="M17" s="6">
        <f t="shared" si="1"/>
        <v>84</v>
      </c>
      <c r="N17" s="2">
        <f t="shared" si="3"/>
        <v>367.5</v>
      </c>
      <c r="O17" s="19" t="s">
        <v>10</v>
      </c>
      <c r="P17" s="46">
        <v>3</v>
      </c>
      <c r="Q17" s="46">
        <v>101</v>
      </c>
      <c r="R17" s="46">
        <v>0</v>
      </c>
      <c r="S17" s="46">
        <v>2</v>
      </c>
      <c r="T17" s="6">
        <f t="shared" si="2"/>
        <v>107.5</v>
      </c>
      <c r="U17" s="2">
        <f t="shared" si="4"/>
        <v>437</v>
      </c>
      <c r="W17" s="1" t="s">
        <v>77</v>
      </c>
      <c r="X17" s="81">
        <v>1162.5</v>
      </c>
      <c r="Y17" s="1" t="s">
        <v>72</v>
      </c>
      <c r="Z17" s="81">
        <v>1028.5</v>
      </c>
      <c r="AA17" s="1" t="s">
        <v>84</v>
      </c>
      <c r="AB17" s="81">
        <v>0</v>
      </c>
    </row>
    <row r="18" spans="1:28" ht="24" customHeight="1" x14ac:dyDescent="0.2">
      <c r="A18" s="18" t="s">
        <v>41</v>
      </c>
      <c r="B18" s="46">
        <v>2</v>
      </c>
      <c r="C18" s="46">
        <v>103</v>
      </c>
      <c r="D18" s="46">
        <v>0</v>
      </c>
      <c r="E18" s="46">
        <v>3</v>
      </c>
      <c r="F18" s="6">
        <f t="shared" si="0"/>
        <v>111.5</v>
      </c>
      <c r="G18" s="2">
        <f t="shared" si="5"/>
        <v>443.5</v>
      </c>
      <c r="H18" s="19" t="s">
        <v>20</v>
      </c>
      <c r="I18" s="46">
        <v>2</v>
      </c>
      <c r="J18" s="46">
        <v>82</v>
      </c>
      <c r="K18" s="46">
        <v>0</v>
      </c>
      <c r="L18" s="46">
        <v>3</v>
      </c>
      <c r="M18" s="6">
        <f t="shared" si="1"/>
        <v>90.5</v>
      </c>
      <c r="N18" s="2">
        <f t="shared" si="3"/>
        <v>355.5</v>
      </c>
      <c r="O18" s="19" t="s">
        <v>13</v>
      </c>
      <c r="P18" s="46">
        <v>6</v>
      </c>
      <c r="Q18" s="46">
        <v>91</v>
      </c>
      <c r="R18" s="46">
        <v>1</v>
      </c>
      <c r="S18" s="46">
        <v>2</v>
      </c>
      <c r="T18" s="6">
        <f t="shared" si="2"/>
        <v>101</v>
      </c>
      <c r="U18" s="2">
        <f t="shared" si="4"/>
        <v>432.5</v>
      </c>
      <c r="W18" s="1" t="s">
        <v>64</v>
      </c>
      <c r="X18" s="81">
        <v>1171</v>
      </c>
      <c r="Y18" s="1" t="s">
        <v>86</v>
      </c>
      <c r="Z18" s="81">
        <v>1031</v>
      </c>
      <c r="AA18" s="1" t="s">
        <v>67</v>
      </c>
      <c r="AB18" s="81">
        <v>0</v>
      </c>
    </row>
    <row r="19" spans="1:28" ht="24" customHeight="1" thickBot="1" x14ac:dyDescent="0.25">
      <c r="A19" s="21" t="s">
        <v>42</v>
      </c>
      <c r="B19" s="47">
        <v>2</v>
      </c>
      <c r="C19" s="47">
        <v>109</v>
      </c>
      <c r="D19" s="47">
        <v>0</v>
      </c>
      <c r="E19" s="47">
        <v>2</v>
      </c>
      <c r="F19" s="7">
        <f t="shared" si="0"/>
        <v>115</v>
      </c>
      <c r="G19" s="3">
        <f t="shared" si="5"/>
        <v>451</v>
      </c>
      <c r="H19" s="20" t="s">
        <v>22</v>
      </c>
      <c r="I19" s="45">
        <v>5</v>
      </c>
      <c r="J19" s="46">
        <v>89</v>
      </c>
      <c r="K19" s="45">
        <v>0</v>
      </c>
      <c r="L19" s="45">
        <v>1</v>
      </c>
      <c r="M19" s="6">
        <f t="shared" si="1"/>
        <v>94</v>
      </c>
      <c r="N19" s="2">
        <f>M16+M17+M18+M19</f>
        <v>353</v>
      </c>
      <c r="O19" s="19" t="s">
        <v>16</v>
      </c>
      <c r="P19" s="46">
        <v>1</v>
      </c>
      <c r="Q19" s="46">
        <v>102</v>
      </c>
      <c r="R19" s="46">
        <v>0</v>
      </c>
      <c r="S19" s="46">
        <v>0</v>
      </c>
      <c r="T19" s="6">
        <f t="shared" si="2"/>
        <v>102.5</v>
      </c>
      <c r="U19" s="2">
        <f t="shared" si="4"/>
        <v>427</v>
      </c>
      <c r="W19" s="1" t="s">
        <v>63</v>
      </c>
      <c r="X19" s="81">
        <v>1205.5</v>
      </c>
      <c r="Y19" s="1" t="s">
        <v>88</v>
      </c>
      <c r="Z19" s="81">
        <v>1036.5</v>
      </c>
      <c r="AA19" s="1" t="s">
        <v>89</v>
      </c>
      <c r="AB19" s="81">
        <v>0</v>
      </c>
    </row>
    <row r="20" spans="1:28" ht="24" customHeight="1" x14ac:dyDescent="0.2">
      <c r="A20" s="19" t="s">
        <v>27</v>
      </c>
      <c r="B20" s="45">
        <v>5</v>
      </c>
      <c r="C20" s="45">
        <v>114</v>
      </c>
      <c r="D20" s="45">
        <v>0</v>
      </c>
      <c r="E20" s="45">
        <v>2</v>
      </c>
      <c r="F20" s="8">
        <f t="shared" si="0"/>
        <v>121.5</v>
      </c>
      <c r="G20" s="35"/>
      <c r="H20" s="19" t="s">
        <v>24</v>
      </c>
      <c r="I20" s="46">
        <v>3</v>
      </c>
      <c r="J20" s="45">
        <v>102</v>
      </c>
      <c r="K20" s="46">
        <v>0</v>
      </c>
      <c r="L20" s="46">
        <v>0</v>
      </c>
      <c r="M20" s="8">
        <f t="shared" si="1"/>
        <v>103.5</v>
      </c>
      <c r="N20" s="2">
        <f>M17+M18+M19+M20</f>
        <v>372</v>
      </c>
      <c r="O20" s="19" t="s">
        <v>45</v>
      </c>
      <c r="P20" s="45">
        <v>5</v>
      </c>
      <c r="Q20" s="45">
        <v>100</v>
      </c>
      <c r="R20" s="45">
        <v>1</v>
      </c>
      <c r="S20" s="45">
        <v>0</v>
      </c>
      <c r="T20" s="8">
        <f t="shared" si="2"/>
        <v>104.5</v>
      </c>
      <c r="U20" s="2">
        <f t="shared" si="4"/>
        <v>415.5</v>
      </c>
      <c r="W20" s="1"/>
      <c r="X20" s="1"/>
      <c r="Y20" s="1" t="s">
        <v>90</v>
      </c>
      <c r="Z20" s="81">
        <v>1058.5</v>
      </c>
      <c r="AA20" s="1" t="s">
        <v>68</v>
      </c>
      <c r="AB20" s="81">
        <v>0</v>
      </c>
    </row>
    <row r="21" spans="1:28" ht="24" customHeight="1" thickBot="1" x14ac:dyDescent="0.25">
      <c r="A21" s="19" t="s">
        <v>28</v>
      </c>
      <c r="B21" s="46">
        <v>3</v>
      </c>
      <c r="C21" s="46">
        <v>104</v>
      </c>
      <c r="D21" s="46">
        <v>0</v>
      </c>
      <c r="E21" s="46">
        <v>2</v>
      </c>
      <c r="F21" s="6">
        <f t="shared" si="0"/>
        <v>110.5</v>
      </c>
      <c r="G21" s="36"/>
      <c r="H21" s="20" t="s">
        <v>25</v>
      </c>
      <c r="I21" s="46">
        <v>5</v>
      </c>
      <c r="J21" s="46">
        <v>103</v>
      </c>
      <c r="K21" s="46">
        <v>1</v>
      </c>
      <c r="L21" s="46">
        <v>1</v>
      </c>
      <c r="M21" s="6">
        <f t="shared" si="1"/>
        <v>110</v>
      </c>
      <c r="N21" s="2">
        <f>M18+M19+M20+M21</f>
        <v>398</v>
      </c>
      <c r="O21" s="21" t="s">
        <v>46</v>
      </c>
      <c r="P21" s="47">
        <v>4</v>
      </c>
      <c r="Q21" s="47">
        <v>100</v>
      </c>
      <c r="R21" s="47">
        <v>0</v>
      </c>
      <c r="S21" s="47">
        <v>0</v>
      </c>
      <c r="T21" s="7">
        <f t="shared" si="2"/>
        <v>102</v>
      </c>
      <c r="U21" s="3">
        <f t="shared" si="4"/>
        <v>410</v>
      </c>
      <c r="V21">
        <f>P21+P20+P19+P18</f>
        <v>16</v>
      </c>
      <c r="W21">
        <f t="shared" ref="W21:Y21" si="6">Q21+Q20+Q19+Q18</f>
        <v>393</v>
      </c>
      <c r="X21">
        <f t="shared" si="6"/>
        <v>2</v>
      </c>
      <c r="Y21">
        <f t="shared" si="6"/>
        <v>2</v>
      </c>
      <c r="Z21" s="81">
        <v>1091.5</v>
      </c>
      <c r="AA21" s="1" t="s">
        <v>70</v>
      </c>
      <c r="AB21" s="81">
        <v>0</v>
      </c>
    </row>
    <row r="22" spans="1:28" ht="24" customHeight="1" thickBot="1" x14ac:dyDescent="0.25">
      <c r="A22" s="19" t="s">
        <v>1</v>
      </c>
      <c r="B22" s="46">
        <v>3</v>
      </c>
      <c r="C22" s="46">
        <v>121</v>
      </c>
      <c r="D22" s="46">
        <v>0</v>
      </c>
      <c r="E22" s="46">
        <v>2</v>
      </c>
      <c r="F22" s="6">
        <f t="shared" si="0"/>
        <v>127.5</v>
      </c>
      <c r="G22" s="2"/>
      <c r="H22" s="21" t="s">
        <v>26</v>
      </c>
      <c r="I22" s="47">
        <v>3</v>
      </c>
      <c r="J22" s="46">
        <v>134</v>
      </c>
      <c r="K22" s="47">
        <v>0</v>
      </c>
      <c r="L22" s="47">
        <v>2</v>
      </c>
      <c r="M22" s="6">
        <f t="shared" si="1"/>
        <v>140.5</v>
      </c>
      <c r="N22" s="3">
        <f>M19+M20+M21+M22</f>
        <v>448</v>
      </c>
      <c r="O22" s="19"/>
      <c r="P22" s="45"/>
      <c r="Q22" s="45"/>
      <c r="R22" s="45"/>
      <c r="S22" s="45"/>
      <c r="T22" s="8"/>
      <c r="U22" s="34"/>
      <c r="V22" s="159">
        <f>(V21*0.5)/V23</f>
        <v>1.7410228509249184E-2</v>
      </c>
      <c r="W22" s="159">
        <f>W21/V23</f>
        <v>0.85527747551686617</v>
      </c>
      <c r="X22" s="159">
        <f>(X21*2)/V23</f>
        <v>8.7051142546245922E-3</v>
      </c>
      <c r="Y22" s="159">
        <f>(Y21*2.5)/V23</f>
        <v>1.088139281828074E-2</v>
      </c>
      <c r="Z22" s="81">
        <v>1132</v>
      </c>
      <c r="AA22" s="1"/>
      <c r="AB22" s="81"/>
    </row>
    <row r="23" spans="1:28" ht="13.5" customHeight="1" x14ac:dyDescent="0.2">
      <c r="A23" s="166" t="s">
        <v>47</v>
      </c>
      <c r="B23" s="167"/>
      <c r="C23" s="170" t="s">
        <v>50</v>
      </c>
      <c r="D23" s="171"/>
      <c r="E23" s="171"/>
      <c r="F23" s="172"/>
      <c r="G23" s="84">
        <f>MAX(G13:G19)</f>
        <v>457</v>
      </c>
      <c r="H23" s="179" t="s">
        <v>48</v>
      </c>
      <c r="I23" s="180"/>
      <c r="J23" s="181" t="s">
        <v>50</v>
      </c>
      <c r="K23" s="182"/>
      <c r="L23" s="182"/>
      <c r="M23" s="183"/>
      <c r="N23" s="85">
        <f>MAX(N10:N22)</f>
        <v>508.5</v>
      </c>
      <c r="O23" s="166" t="s">
        <v>49</v>
      </c>
      <c r="P23" s="167"/>
      <c r="Q23" s="170" t="s">
        <v>50</v>
      </c>
      <c r="R23" s="171"/>
      <c r="S23" s="171"/>
      <c r="T23" s="172"/>
      <c r="U23" s="84">
        <f>MAX(U13:U21)</f>
        <v>459.5</v>
      </c>
      <c r="V23" s="160">
        <f>U23</f>
        <v>459.5</v>
      </c>
      <c r="Z23" s="1"/>
      <c r="AA23" s="1"/>
      <c r="AB23" s="1"/>
    </row>
    <row r="24" spans="1:28" ht="13.5" customHeight="1" x14ac:dyDescent="0.2">
      <c r="A24" s="168"/>
      <c r="B24" s="169"/>
      <c r="C24" s="82" t="s">
        <v>71</v>
      </c>
      <c r="D24" s="86"/>
      <c r="E24" s="86"/>
      <c r="F24" s="87" t="s">
        <v>80</v>
      </c>
      <c r="G24" s="88"/>
      <c r="H24" s="168"/>
      <c r="I24" s="169"/>
      <c r="J24" s="82" t="s">
        <v>71</v>
      </c>
      <c r="K24" s="86"/>
      <c r="L24" s="86"/>
      <c r="M24" s="87" t="s">
        <v>73</v>
      </c>
      <c r="N24" s="88"/>
      <c r="O24" s="168"/>
      <c r="P24" s="169"/>
      <c r="Q24" s="82" t="s">
        <v>71</v>
      </c>
      <c r="R24" s="86"/>
      <c r="S24" s="86"/>
      <c r="T24" s="87" t="s">
        <v>81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5" t="s">
        <v>51</v>
      </c>
      <c r="B26" s="175"/>
      <c r="C26" s="175"/>
      <c r="D26" s="175"/>
      <c r="E26" s="175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zoomScaleNormal="100" workbookViewId="0">
      <selection activeCell="T24" sqref="T24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88" t="s">
        <v>61</v>
      </c>
      <c r="B3" s="188"/>
      <c r="C3" s="188"/>
      <c r="D3" s="188"/>
      <c r="E3" s="188"/>
      <c r="F3" s="188"/>
      <c r="G3" s="188"/>
      <c r="H3" s="188"/>
      <c r="I3" s="188"/>
      <c r="J3" s="188"/>
      <c r="K3" s="188"/>
      <c r="L3" s="188"/>
      <c r="M3" s="188"/>
      <c r="N3" s="188"/>
      <c r="O3" s="188"/>
      <c r="P3" s="188"/>
      <c r="Q3" s="188"/>
      <c r="R3" s="188"/>
      <c r="S3" s="188"/>
      <c r="T3" s="188"/>
      <c r="U3" s="188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92" t="s">
        <v>54</v>
      </c>
      <c r="B5" s="192"/>
      <c r="C5" s="192"/>
      <c r="D5" s="26"/>
      <c r="E5" s="190" t="str">
        <f>'G-2'!E4:H4</f>
        <v>DE OBRA</v>
      </c>
      <c r="F5" s="190"/>
      <c r="G5" s="190"/>
      <c r="H5" s="190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84" t="s">
        <v>56</v>
      </c>
      <c r="B6" s="184"/>
      <c r="C6" s="184"/>
      <c r="D6" s="190" t="str">
        <f>'G-2'!D5:H5</f>
        <v>CALLE 74 X CARRERA 46</v>
      </c>
      <c r="E6" s="190"/>
      <c r="F6" s="190"/>
      <c r="G6" s="190"/>
      <c r="H6" s="190"/>
      <c r="I6" s="184" t="s">
        <v>53</v>
      </c>
      <c r="J6" s="184"/>
      <c r="K6" s="184"/>
      <c r="L6" s="191">
        <f>'G-2'!L5:N5</f>
        <v>0</v>
      </c>
      <c r="M6" s="191"/>
      <c r="N6" s="191"/>
      <c r="O6" s="12"/>
      <c r="P6" s="184" t="s">
        <v>58</v>
      </c>
      <c r="Q6" s="184"/>
      <c r="R6" s="184"/>
      <c r="S6" s="219">
        <f>'G-2'!S6:U6</f>
        <v>42452</v>
      </c>
      <c r="T6" s="219"/>
      <c r="U6" s="219"/>
    </row>
    <row r="7" spans="1:28" ht="7.5" customHeight="1" x14ac:dyDescent="0.2">
      <c r="A7" s="13"/>
      <c r="B7" s="11"/>
      <c r="C7" s="11"/>
      <c r="D7" s="11"/>
      <c r="E7" s="185"/>
      <c r="F7" s="185"/>
      <c r="G7" s="185"/>
      <c r="H7" s="185"/>
      <c r="I7" s="185"/>
      <c r="J7" s="185"/>
      <c r="K7" s="18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3" t="s">
        <v>36</v>
      </c>
      <c r="B8" s="176" t="s">
        <v>34</v>
      </c>
      <c r="C8" s="177"/>
      <c r="D8" s="177"/>
      <c r="E8" s="178"/>
      <c r="F8" s="173" t="s">
        <v>35</v>
      </c>
      <c r="G8" s="173" t="s">
        <v>37</v>
      </c>
      <c r="H8" s="173" t="s">
        <v>36</v>
      </c>
      <c r="I8" s="176" t="s">
        <v>34</v>
      </c>
      <c r="J8" s="177"/>
      <c r="K8" s="177"/>
      <c r="L8" s="178"/>
      <c r="M8" s="173" t="s">
        <v>35</v>
      </c>
      <c r="N8" s="173" t="s">
        <v>37</v>
      </c>
      <c r="O8" s="173" t="s">
        <v>36</v>
      </c>
      <c r="P8" s="176" t="s">
        <v>34</v>
      </c>
      <c r="Q8" s="177"/>
      <c r="R8" s="177"/>
      <c r="S8" s="178"/>
      <c r="T8" s="173" t="s">
        <v>35</v>
      </c>
      <c r="U8" s="173" t="s">
        <v>37</v>
      </c>
    </row>
    <row r="9" spans="1:28" ht="12" customHeight="1" x14ac:dyDescent="0.2">
      <c r="A9" s="174"/>
      <c r="B9" s="15" t="s">
        <v>52</v>
      </c>
      <c r="C9" s="15" t="s">
        <v>0</v>
      </c>
      <c r="D9" s="15" t="s">
        <v>2</v>
      </c>
      <c r="E9" s="16" t="s">
        <v>3</v>
      </c>
      <c r="F9" s="174"/>
      <c r="G9" s="174"/>
      <c r="H9" s="174"/>
      <c r="I9" s="17" t="s">
        <v>52</v>
      </c>
      <c r="J9" s="17" t="s">
        <v>0</v>
      </c>
      <c r="K9" s="15" t="s">
        <v>2</v>
      </c>
      <c r="L9" s="16" t="s">
        <v>3</v>
      </c>
      <c r="M9" s="174"/>
      <c r="N9" s="174"/>
      <c r="O9" s="174"/>
      <c r="P9" s="17" t="s">
        <v>52</v>
      </c>
      <c r="Q9" s="17" t="s">
        <v>0</v>
      </c>
      <c r="R9" s="15" t="s">
        <v>2</v>
      </c>
      <c r="S9" s="16" t="s">
        <v>3</v>
      </c>
      <c r="T9" s="174"/>
      <c r="U9" s="174"/>
    </row>
    <row r="10" spans="1:28" ht="24" customHeight="1" x14ac:dyDescent="0.2">
      <c r="A10" s="18" t="s">
        <v>11</v>
      </c>
      <c r="B10" s="46">
        <f>'G-2'!B10+'G-3'!B10+'G-4'!B10</f>
        <v>174</v>
      </c>
      <c r="C10" s="46">
        <f>'G-2'!C10+'G-3'!C10+'G-4'!C10</f>
        <v>411</v>
      </c>
      <c r="D10" s="46">
        <f>'G-2'!D10+'G-3'!D10+'G-4'!D10</f>
        <v>20</v>
      </c>
      <c r="E10" s="46">
        <f>'G-2'!E10+'G-3'!E10+'G-4'!E10</f>
        <v>6</v>
      </c>
      <c r="F10" s="6">
        <f t="shared" ref="F10:F22" si="0">B10*0.5+C10*1+D10*2+E10*2.5</f>
        <v>553</v>
      </c>
      <c r="G10" s="2"/>
      <c r="H10" s="19" t="s">
        <v>4</v>
      </c>
      <c r="I10" s="46">
        <f>'G-2'!I10+'G-3'!I10+'G-4'!I10</f>
        <v>68</v>
      </c>
      <c r="J10" s="46">
        <f>'G-2'!J10+'G-3'!J10+'G-4'!J10</f>
        <v>458</v>
      </c>
      <c r="K10" s="46">
        <f>'G-2'!K10+'G-3'!K10+'G-4'!K10</f>
        <v>16</v>
      </c>
      <c r="L10" s="46">
        <f>'G-2'!L10+'G-3'!L10+'G-4'!L10</f>
        <v>3</v>
      </c>
      <c r="M10" s="6">
        <f t="shared" ref="M10:M22" si="1">I10*0.5+J10*1+K10*2+L10*2.5</f>
        <v>531.5</v>
      </c>
      <c r="N10" s="9">
        <f>F20+F21+F22+M10</f>
        <v>2064</v>
      </c>
      <c r="O10" s="19" t="s">
        <v>43</v>
      </c>
      <c r="P10" s="46">
        <f>'G-2'!P10+'G-3'!P10+'G-4'!P10</f>
        <v>60</v>
      </c>
      <c r="Q10" s="46">
        <f>'G-2'!Q10+'G-3'!Q10+'G-4'!Q10</f>
        <v>412</v>
      </c>
      <c r="R10" s="46">
        <f>'G-2'!R10+'G-3'!R10+'G-4'!R10</f>
        <v>13</v>
      </c>
      <c r="S10" s="46">
        <f>'G-2'!S10+'G-3'!S10+'G-4'!S10</f>
        <v>6</v>
      </c>
      <c r="T10" s="6">
        <f t="shared" ref="T10:T21" si="2">P10*0.5+Q10*1+R10*2+S10*2.5</f>
        <v>483</v>
      </c>
      <c r="U10" s="10"/>
      <c r="W10" s="1"/>
      <c r="X10" s="1"/>
      <c r="Y10" s="1" t="s">
        <v>65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'G-2'!B11+'G-3'!B11+'G-4'!B11</f>
        <v>169</v>
      </c>
      <c r="C11" s="46">
        <f>'G-2'!C11+'G-3'!C11+'G-4'!C11</f>
        <v>447</v>
      </c>
      <c r="D11" s="46">
        <f>'G-2'!D11+'G-3'!D11+'G-4'!D11</f>
        <v>25</v>
      </c>
      <c r="E11" s="46">
        <f>'G-2'!E11+'G-3'!E11+'G-4'!E11</f>
        <v>2</v>
      </c>
      <c r="F11" s="6">
        <f t="shared" si="0"/>
        <v>586.5</v>
      </c>
      <c r="G11" s="2"/>
      <c r="H11" s="19" t="s">
        <v>5</v>
      </c>
      <c r="I11" s="46">
        <f>'G-2'!I11+'G-3'!I11+'G-4'!I11</f>
        <v>74</v>
      </c>
      <c r="J11" s="46">
        <f>'G-2'!J11+'G-3'!J11+'G-4'!J11</f>
        <v>488</v>
      </c>
      <c r="K11" s="46">
        <f>'G-2'!K11+'G-3'!K11+'G-4'!K11</f>
        <v>20</v>
      </c>
      <c r="L11" s="46">
        <f>'G-2'!L11+'G-3'!L11+'G-4'!L11</f>
        <v>6</v>
      </c>
      <c r="M11" s="6">
        <f t="shared" si="1"/>
        <v>580</v>
      </c>
      <c r="N11" s="9">
        <f>F21+F22+M10+M11</f>
        <v>2163</v>
      </c>
      <c r="O11" s="19" t="s">
        <v>44</v>
      </c>
      <c r="P11" s="46">
        <f>'G-2'!P11+'G-3'!P11+'G-4'!P11</f>
        <v>74</v>
      </c>
      <c r="Q11" s="46">
        <f>'G-2'!Q11+'G-3'!Q11+'G-4'!Q11</f>
        <v>396</v>
      </c>
      <c r="R11" s="46">
        <f>'G-2'!R11+'G-3'!R11+'G-4'!R11</f>
        <v>19</v>
      </c>
      <c r="S11" s="46">
        <f>'G-2'!S11+'G-3'!S11+'G-4'!S11</f>
        <v>1</v>
      </c>
      <c r="T11" s="6">
        <f t="shared" si="2"/>
        <v>473.5</v>
      </c>
      <c r="U11" s="2"/>
      <c r="W11" s="1"/>
      <c r="X11" s="1"/>
      <c r="Y11" s="1" t="s">
        <v>66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'G-2'!B12+'G-3'!B12+'G-4'!B12</f>
        <v>143</v>
      </c>
      <c r="C12" s="46">
        <f>'G-2'!C12+'G-3'!C12+'G-4'!C12</f>
        <v>435</v>
      </c>
      <c r="D12" s="46">
        <f>'G-2'!D12+'G-3'!D12+'G-4'!D12</f>
        <v>18</v>
      </c>
      <c r="E12" s="46">
        <f>'G-2'!E12+'G-3'!E12+'G-4'!E12</f>
        <v>11</v>
      </c>
      <c r="F12" s="6">
        <f t="shared" si="0"/>
        <v>570</v>
      </c>
      <c r="G12" s="2"/>
      <c r="H12" s="19" t="s">
        <v>6</v>
      </c>
      <c r="I12" s="46">
        <f>'G-2'!I12+'G-3'!I12+'G-4'!I12</f>
        <v>72</v>
      </c>
      <c r="J12" s="46">
        <f>'G-2'!J12+'G-3'!J12+'G-4'!J12</f>
        <v>413</v>
      </c>
      <c r="K12" s="46">
        <f>'G-2'!K12+'G-3'!K12+'G-4'!K12</f>
        <v>17</v>
      </c>
      <c r="L12" s="46">
        <f>'G-2'!L12+'G-3'!L12+'G-4'!L12</f>
        <v>5</v>
      </c>
      <c r="M12" s="6">
        <f t="shared" si="1"/>
        <v>495.5</v>
      </c>
      <c r="N12" s="2">
        <f>F22+M10+M11+M12</f>
        <v>2153.5</v>
      </c>
      <c r="O12" s="19" t="s">
        <v>32</v>
      </c>
      <c r="P12" s="46">
        <f>'G-2'!P12+'G-3'!P12+'G-4'!P12</f>
        <v>78</v>
      </c>
      <c r="Q12" s="46">
        <f>'G-2'!Q12+'G-3'!Q12+'G-4'!Q12</f>
        <v>424</v>
      </c>
      <c r="R12" s="46">
        <f>'G-2'!R12+'G-3'!R12+'G-4'!R12</f>
        <v>15</v>
      </c>
      <c r="S12" s="46">
        <f>'G-2'!S12+'G-3'!S12+'G-4'!S12</f>
        <v>6</v>
      </c>
      <c r="T12" s="6">
        <f t="shared" si="2"/>
        <v>508</v>
      </c>
      <c r="U12" s="2"/>
      <c r="W12" s="1"/>
      <c r="X12" s="1"/>
      <c r="Y12" s="1" t="s">
        <v>78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'G-2'!B13+'G-3'!B13+'G-4'!B13</f>
        <v>113</v>
      </c>
      <c r="C13" s="46">
        <f>'G-2'!C13+'G-3'!C13+'G-4'!C13</f>
        <v>448</v>
      </c>
      <c r="D13" s="46">
        <f>'G-2'!D13+'G-3'!D13+'G-4'!D13</f>
        <v>31</v>
      </c>
      <c r="E13" s="46">
        <f>'G-2'!E13+'G-3'!E13+'G-4'!E13</f>
        <v>4</v>
      </c>
      <c r="F13" s="6">
        <f t="shared" si="0"/>
        <v>576.5</v>
      </c>
      <c r="G13" s="2">
        <f t="shared" ref="G13:G19" si="3">F10+F11+F12+F13</f>
        <v>2286</v>
      </c>
      <c r="H13" s="19" t="s">
        <v>7</v>
      </c>
      <c r="I13" s="46">
        <f>'G-2'!I13+'G-3'!I13+'G-4'!I13</f>
        <v>57</v>
      </c>
      <c r="J13" s="46">
        <f>'G-2'!J13+'G-3'!J13+'G-4'!J13</f>
        <v>433</v>
      </c>
      <c r="K13" s="46">
        <f>'G-2'!K13+'G-3'!K13+'G-4'!K13</f>
        <v>19</v>
      </c>
      <c r="L13" s="46">
        <f>'G-2'!L13+'G-3'!L13+'G-4'!L13</f>
        <v>5</v>
      </c>
      <c r="M13" s="6">
        <f t="shared" si="1"/>
        <v>512</v>
      </c>
      <c r="N13" s="2">
        <f t="shared" ref="N13:N18" si="4">M10+M11+M12+M13</f>
        <v>2119</v>
      </c>
      <c r="O13" s="19" t="s">
        <v>33</v>
      </c>
      <c r="P13" s="46">
        <f>'G-2'!P13+'G-3'!P13+'G-4'!P13</f>
        <v>79</v>
      </c>
      <c r="Q13" s="46">
        <f>'G-2'!Q13+'G-3'!Q13+'G-4'!Q13</f>
        <v>563</v>
      </c>
      <c r="R13" s="46">
        <f>'G-2'!R13+'G-3'!R13+'G-4'!R13</f>
        <v>18</v>
      </c>
      <c r="S13" s="46">
        <f>'G-2'!S13+'G-3'!S13+'G-4'!S13</f>
        <v>8</v>
      </c>
      <c r="T13" s="6">
        <f t="shared" si="2"/>
        <v>658.5</v>
      </c>
      <c r="U13" s="2">
        <f t="shared" ref="U13:U21" si="5">T10+T11+T12+T13</f>
        <v>2123</v>
      </c>
      <c r="W13" s="1" t="s">
        <v>82</v>
      </c>
      <c r="X13" s="81">
        <v>2015.5</v>
      </c>
      <c r="Y13" s="1" t="s">
        <v>83</v>
      </c>
      <c r="Z13" s="81">
        <v>1769</v>
      </c>
      <c r="AA13" s="1" t="s">
        <v>75</v>
      </c>
      <c r="AB13" s="81">
        <v>0</v>
      </c>
    </row>
    <row r="14" spans="1:28" ht="24" customHeight="1" x14ac:dyDescent="0.2">
      <c r="A14" s="18" t="s">
        <v>21</v>
      </c>
      <c r="B14" s="46">
        <f>'G-2'!B14+'G-3'!B14+'G-4'!B14</f>
        <v>108</v>
      </c>
      <c r="C14" s="46">
        <f>'G-2'!C14+'G-3'!C14+'G-4'!C14</f>
        <v>444</v>
      </c>
      <c r="D14" s="46">
        <f>'G-2'!D14+'G-3'!D14+'G-4'!D14</f>
        <v>21</v>
      </c>
      <c r="E14" s="46">
        <f>'G-2'!E14+'G-3'!E14+'G-4'!E14</f>
        <v>8</v>
      </c>
      <c r="F14" s="6">
        <f t="shared" si="0"/>
        <v>560</v>
      </c>
      <c r="G14" s="2">
        <f t="shared" si="3"/>
        <v>2293</v>
      </c>
      <c r="H14" s="19" t="s">
        <v>9</v>
      </c>
      <c r="I14" s="46">
        <f>'G-2'!I14+'G-3'!I14+'G-4'!I14</f>
        <v>55</v>
      </c>
      <c r="J14" s="46">
        <f>'G-2'!J14+'G-3'!J14+'G-4'!J14</f>
        <v>413</v>
      </c>
      <c r="K14" s="46">
        <f>'G-2'!K14+'G-3'!K14+'G-4'!K14</f>
        <v>13</v>
      </c>
      <c r="L14" s="46">
        <f>'G-2'!L14+'G-3'!L14+'G-4'!L14</f>
        <v>6</v>
      </c>
      <c r="M14" s="6">
        <f t="shared" si="1"/>
        <v>481.5</v>
      </c>
      <c r="N14" s="2">
        <f t="shared" si="4"/>
        <v>2069</v>
      </c>
      <c r="O14" s="19" t="s">
        <v>29</v>
      </c>
      <c r="P14" s="46">
        <f>'G-2'!P14+'G-3'!P14+'G-4'!P14</f>
        <v>61</v>
      </c>
      <c r="Q14" s="46">
        <f>'G-2'!Q14+'G-3'!Q14+'G-4'!Q14</f>
        <v>465</v>
      </c>
      <c r="R14" s="46">
        <f>'G-2'!R14+'G-3'!R14+'G-4'!R14</f>
        <v>14</v>
      </c>
      <c r="S14" s="46">
        <f>'G-2'!S14+'G-3'!S14+'G-4'!S14</f>
        <v>6</v>
      </c>
      <c r="T14" s="6">
        <f t="shared" si="2"/>
        <v>538.5</v>
      </c>
      <c r="U14" s="2">
        <f t="shared" si="5"/>
        <v>2178.5</v>
      </c>
      <c r="W14" s="1" t="s">
        <v>87</v>
      </c>
      <c r="X14" s="81">
        <v>2044.5</v>
      </c>
      <c r="Y14" s="1" t="s">
        <v>73</v>
      </c>
      <c r="Z14" s="81">
        <v>1803.5</v>
      </c>
      <c r="AA14" s="1" t="s">
        <v>76</v>
      </c>
      <c r="AB14" s="81">
        <v>0</v>
      </c>
    </row>
    <row r="15" spans="1:28" ht="24" customHeight="1" x14ac:dyDescent="0.2">
      <c r="A15" s="18" t="s">
        <v>23</v>
      </c>
      <c r="B15" s="46">
        <f>'G-2'!B15+'G-3'!B15+'G-4'!B15</f>
        <v>93</v>
      </c>
      <c r="C15" s="46">
        <f>'G-2'!C15+'G-3'!C15+'G-4'!C15</f>
        <v>408</v>
      </c>
      <c r="D15" s="46">
        <f>'G-2'!D15+'G-3'!D15+'G-4'!D15</f>
        <v>22</v>
      </c>
      <c r="E15" s="46">
        <f>'G-2'!E15+'G-3'!E15+'G-4'!E15</f>
        <v>12</v>
      </c>
      <c r="F15" s="6">
        <f t="shared" si="0"/>
        <v>528.5</v>
      </c>
      <c r="G15" s="2">
        <f t="shared" si="3"/>
        <v>2235</v>
      </c>
      <c r="H15" s="19" t="s">
        <v>12</v>
      </c>
      <c r="I15" s="46">
        <f>'G-2'!I15+'G-3'!I15+'G-4'!I15</f>
        <v>56</v>
      </c>
      <c r="J15" s="46">
        <f>'G-2'!J15+'G-3'!J15+'G-4'!J15</f>
        <v>395</v>
      </c>
      <c r="K15" s="46">
        <f>'G-2'!K15+'G-3'!K15+'G-4'!K15</f>
        <v>12</v>
      </c>
      <c r="L15" s="46">
        <f>'G-2'!L15+'G-3'!L15+'G-4'!L15</f>
        <v>4</v>
      </c>
      <c r="M15" s="6">
        <f t="shared" si="1"/>
        <v>457</v>
      </c>
      <c r="N15" s="2">
        <f t="shared" si="4"/>
        <v>1946</v>
      </c>
      <c r="O15" s="18" t="s">
        <v>30</v>
      </c>
      <c r="P15" s="46">
        <f>'G-2'!P15+'G-3'!P15+'G-4'!P15</f>
        <v>76</v>
      </c>
      <c r="Q15" s="46">
        <f>'G-2'!Q15+'G-3'!Q15+'G-4'!Q15</f>
        <v>464</v>
      </c>
      <c r="R15" s="46">
        <f>'G-2'!R15+'G-3'!R15+'G-4'!R15</f>
        <v>16</v>
      </c>
      <c r="S15" s="46">
        <f>'G-2'!S15+'G-3'!S15+'G-4'!S15</f>
        <v>3</v>
      </c>
      <c r="T15" s="6">
        <f t="shared" si="2"/>
        <v>541.5</v>
      </c>
      <c r="U15" s="2">
        <f t="shared" si="5"/>
        <v>2246.5</v>
      </c>
      <c r="W15" s="1" t="s">
        <v>85</v>
      </c>
      <c r="X15" s="81">
        <v>2047</v>
      </c>
      <c r="Y15" s="1" t="s">
        <v>62</v>
      </c>
      <c r="Z15" s="81">
        <v>1810.5</v>
      </c>
      <c r="AA15" s="1" t="s">
        <v>79</v>
      </c>
      <c r="AB15" s="81">
        <v>0</v>
      </c>
    </row>
    <row r="16" spans="1:28" ht="24" customHeight="1" x14ac:dyDescent="0.2">
      <c r="A16" s="18" t="s">
        <v>39</v>
      </c>
      <c r="B16" s="46">
        <f>'G-2'!B16+'G-3'!B16+'G-4'!B16</f>
        <v>116</v>
      </c>
      <c r="C16" s="46">
        <f>'G-2'!C16+'G-3'!C16+'G-4'!C16</f>
        <v>422</v>
      </c>
      <c r="D16" s="46">
        <f>'G-2'!D16+'G-3'!D16+'G-4'!D16</f>
        <v>16</v>
      </c>
      <c r="E16" s="46">
        <f>'G-2'!E16+'G-3'!E16+'G-4'!E16</f>
        <v>8</v>
      </c>
      <c r="F16" s="6">
        <f t="shared" si="0"/>
        <v>532</v>
      </c>
      <c r="G16" s="2">
        <f t="shared" si="3"/>
        <v>2197</v>
      </c>
      <c r="H16" s="19" t="s">
        <v>15</v>
      </c>
      <c r="I16" s="46">
        <f>'G-2'!I16+'G-3'!I16+'G-4'!I16</f>
        <v>58</v>
      </c>
      <c r="J16" s="46">
        <f>'G-2'!J16+'G-3'!J16+'G-4'!J16</f>
        <v>355</v>
      </c>
      <c r="K16" s="46">
        <f>'G-2'!K16+'G-3'!K16+'G-4'!K16</f>
        <v>12</v>
      </c>
      <c r="L16" s="46">
        <f>'G-2'!L16+'G-3'!L16+'G-4'!L16</f>
        <v>2</v>
      </c>
      <c r="M16" s="6">
        <f t="shared" si="1"/>
        <v>413</v>
      </c>
      <c r="N16" s="2">
        <f t="shared" si="4"/>
        <v>1863.5</v>
      </c>
      <c r="O16" s="19" t="s">
        <v>8</v>
      </c>
      <c r="P16" s="46">
        <f>'G-2'!P16+'G-3'!P16+'G-4'!P16</f>
        <v>82</v>
      </c>
      <c r="Q16" s="46">
        <f>'G-2'!Q16+'G-3'!Q16+'G-4'!Q16</f>
        <v>425</v>
      </c>
      <c r="R16" s="46">
        <f>'G-2'!R16+'G-3'!R16+'G-4'!R16</f>
        <v>15</v>
      </c>
      <c r="S16" s="46">
        <f>'G-2'!S16+'G-3'!S16+'G-4'!S16</f>
        <v>3</v>
      </c>
      <c r="T16" s="6">
        <f t="shared" si="2"/>
        <v>503.5</v>
      </c>
      <c r="U16" s="2">
        <f t="shared" si="5"/>
        <v>2242</v>
      </c>
      <c r="W16" s="1" t="s">
        <v>80</v>
      </c>
      <c r="X16" s="81">
        <v>2067.5</v>
      </c>
      <c r="Y16" s="1" t="s">
        <v>74</v>
      </c>
      <c r="Z16" s="81">
        <v>1832</v>
      </c>
      <c r="AA16" s="1" t="s">
        <v>81</v>
      </c>
      <c r="AB16" s="81">
        <v>0</v>
      </c>
    </row>
    <row r="17" spans="1:28" ht="24" customHeight="1" x14ac:dyDescent="0.2">
      <c r="A17" s="18" t="s">
        <v>40</v>
      </c>
      <c r="B17" s="46">
        <f>'G-2'!B17+'G-3'!B17+'G-4'!B17</f>
        <v>81</v>
      </c>
      <c r="C17" s="46">
        <f>'G-2'!C17+'G-3'!C17+'G-4'!C17</f>
        <v>441</v>
      </c>
      <c r="D17" s="46">
        <f>'G-2'!D17+'G-3'!D17+'G-4'!D17</f>
        <v>20</v>
      </c>
      <c r="E17" s="46">
        <f>'G-2'!E17+'G-3'!E17+'G-4'!E17</f>
        <v>9</v>
      </c>
      <c r="F17" s="6">
        <f t="shared" si="0"/>
        <v>544</v>
      </c>
      <c r="G17" s="2">
        <f t="shared" si="3"/>
        <v>2164.5</v>
      </c>
      <c r="H17" s="19" t="s">
        <v>18</v>
      </c>
      <c r="I17" s="46">
        <f>'G-2'!I17+'G-3'!I17+'G-4'!I17</f>
        <v>62</v>
      </c>
      <c r="J17" s="46">
        <f>'G-2'!J17+'G-3'!J17+'G-4'!J17</f>
        <v>335</v>
      </c>
      <c r="K17" s="46">
        <f>'G-2'!K17+'G-3'!K17+'G-4'!K17</f>
        <v>13</v>
      </c>
      <c r="L17" s="46">
        <f>'G-2'!L17+'G-3'!L17+'G-4'!L17</f>
        <v>1</v>
      </c>
      <c r="M17" s="6">
        <f t="shared" si="1"/>
        <v>394.5</v>
      </c>
      <c r="N17" s="2">
        <f t="shared" si="4"/>
        <v>1746</v>
      </c>
      <c r="O17" s="19" t="s">
        <v>10</v>
      </c>
      <c r="P17" s="46">
        <f>'G-2'!P17+'G-3'!P17+'G-4'!P17</f>
        <v>79</v>
      </c>
      <c r="Q17" s="46">
        <f>'G-2'!Q17+'G-3'!Q17+'G-4'!Q17</f>
        <v>437</v>
      </c>
      <c r="R17" s="46">
        <f>'G-2'!R17+'G-3'!R17+'G-4'!R17</f>
        <v>18</v>
      </c>
      <c r="S17" s="46">
        <f>'G-2'!S17+'G-3'!S17+'G-4'!S17</f>
        <v>2</v>
      </c>
      <c r="T17" s="6">
        <f t="shared" si="2"/>
        <v>517.5</v>
      </c>
      <c r="U17" s="2">
        <f t="shared" si="5"/>
        <v>2101</v>
      </c>
      <c r="W17" s="1" t="s">
        <v>77</v>
      </c>
      <c r="X17" s="81">
        <v>2079.5</v>
      </c>
      <c r="Y17" s="1" t="s">
        <v>72</v>
      </c>
      <c r="Z17" s="81">
        <v>1838.5</v>
      </c>
      <c r="AA17" s="1" t="s">
        <v>84</v>
      </c>
      <c r="AB17" s="81">
        <v>0</v>
      </c>
    </row>
    <row r="18" spans="1:28" ht="24" customHeight="1" x14ac:dyDescent="0.2">
      <c r="A18" s="18" t="s">
        <v>41</v>
      </c>
      <c r="B18" s="46">
        <f>'G-2'!B18+'G-3'!B18+'G-4'!B18</f>
        <v>80</v>
      </c>
      <c r="C18" s="46">
        <f>'G-2'!C18+'G-3'!C18+'G-4'!C18</f>
        <v>452</v>
      </c>
      <c r="D18" s="46">
        <f>'G-2'!D18+'G-3'!D18+'G-4'!D18</f>
        <v>18</v>
      </c>
      <c r="E18" s="46">
        <f>'G-2'!E18+'G-3'!E18+'G-4'!E18</f>
        <v>7</v>
      </c>
      <c r="F18" s="6">
        <f t="shared" si="0"/>
        <v>545.5</v>
      </c>
      <c r="G18" s="2">
        <f t="shared" si="3"/>
        <v>2150</v>
      </c>
      <c r="H18" s="19" t="s">
        <v>20</v>
      </c>
      <c r="I18" s="46">
        <f>'G-2'!I18+'G-3'!I18+'G-4'!I18</f>
        <v>60</v>
      </c>
      <c r="J18" s="46">
        <f>'G-2'!J18+'G-3'!J18+'G-4'!J18</f>
        <v>350</v>
      </c>
      <c r="K18" s="46">
        <f>'G-2'!K18+'G-3'!K18+'G-4'!K18</f>
        <v>14</v>
      </c>
      <c r="L18" s="46">
        <f>'G-2'!L18+'G-3'!L18+'G-4'!L18</f>
        <v>3</v>
      </c>
      <c r="M18" s="6">
        <f t="shared" si="1"/>
        <v>415.5</v>
      </c>
      <c r="N18" s="2">
        <f t="shared" si="4"/>
        <v>1680</v>
      </c>
      <c r="O18" s="19" t="s">
        <v>13</v>
      </c>
      <c r="P18" s="46">
        <f>'G-2'!P18+'G-3'!P18+'G-4'!P18</f>
        <v>68</v>
      </c>
      <c r="Q18" s="46">
        <f>'G-2'!Q18+'G-3'!Q18+'G-4'!Q18</f>
        <v>413</v>
      </c>
      <c r="R18" s="46">
        <f>'G-2'!R18+'G-3'!R18+'G-4'!R18</f>
        <v>13</v>
      </c>
      <c r="S18" s="46">
        <f>'G-2'!S18+'G-3'!S18+'G-4'!S18</f>
        <v>6</v>
      </c>
      <c r="T18" s="6">
        <f t="shared" si="2"/>
        <v>488</v>
      </c>
      <c r="U18" s="2">
        <f t="shared" si="5"/>
        <v>2050.5</v>
      </c>
      <c r="W18" s="1" t="s">
        <v>64</v>
      </c>
      <c r="X18" s="81">
        <v>2112.5</v>
      </c>
      <c r="Y18" s="1" t="s">
        <v>88</v>
      </c>
      <c r="Z18" s="81">
        <v>1862.5</v>
      </c>
      <c r="AA18" s="1" t="s">
        <v>67</v>
      </c>
      <c r="AB18" s="81">
        <v>0</v>
      </c>
    </row>
    <row r="19" spans="1:28" ht="24" customHeight="1" thickBot="1" x14ac:dyDescent="0.25">
      <c r="A19" s="21" t="s">
        <v>42</v>
      </c>
      <c r="B19" s="47">
        <f>'G-2'!B19+'G-3'!B19+'G-4'!B19</f>
        <v>96</v>
      </c>
      <c r="C19" s="47">
        <f>'G-2'!C19+'G-3'!C19+'G-4'!C19</f>
        <v>423</v>
      </c>
      <c r="D19" s="47">
        <f>'G-2'!D19+'G-3'!D19+'G-4'!D19</f>
        <v>16</v>
      </c>
      <c r="E19" s="47">
        <f>'G-2'!E19+'G-3'!E19+'G-4'!E19</f>
        <v>11</v>
      </c>
      <c r="F19" s="7">
        <f t="shared" si="0"/>
        <v>530.5</v>
      </c>
      <c r="G19" s="3">
        <f t="shared" si="3"/>
        <v>2152</v>
      </c>
      <c r="H19" s="20" t="s">
        <v>22</v>
      </c>
      <c r="I19" s="46">
        <f>'G-2'!I19+'G-3'!I19+'G-4'!I19</f>
        <v>101</v>
      </c>
      <c r="J19" s="46">
        <f>'G-2'!J19+'G-3'!J19+'G-4'!J19</f>
        <v>409</v>
      </c>
      <c r="K19" s="46">
        <f>'G-2'!K19+'G-3'!K19+'G-4'!K19</f>
        <v>13</v>
      </c>
      <c r="L19" s="46">
        <f>'G-2'!L19+'G-3'!L19+'G-4'!L19</f>
        <v>2</v>
      </c>
      <c r="M19" s="6">
        <f t="shared" si="1"/>
        <v>490.5</v>
      </c>
      <c r="N19" s="2">
        <f>M16+M17+M18+M19</f>
        <v>1713.5</v>
      </c>
      <c r="O19" s="19" t="s">
        <v>16</v>
      </c>
      <c r="P19" s="46">
        <f>'G-2'!P19+'G-3'!P19+'G-4'!P19</f>
        <v>60</v>
      </c>
      <c r="Q19" s="46">
        <f>'G-2'!Q19+'G-3'!Q19+'G-4'!Q19</f>
        <v>410</v>
      </c>
      <c r="R19" s="46">
        <f>'G-2'!R19+'G-3'!R19+'G-4'!R19</f>
        <v>14</v>
      </c>
      <c r="S19" s="46">
        <f>'G-2'!S19+'G-3'!S19+'G-4'!S19</f>
        <v>5</v>
      </c>
      <c r="T19" s="6">
        <f t="shared" si="2"/>
        <v>480.5</v>
      </c>
      <c r="U19" s="2">
        <f t="shared" si="5"/>
        <v>1989.5</v>
      </c>
      <c r="W19" s="1" t="s">
        <v>63</v>
      </c>
      <c r="X19" s="81">
        <v>2147.5</v>
      </c>
      <c r="Y19" s="1" t="s">
        <v>86</v>
      </c>
      <c r="Z19" s="81">
        <v>1876.5</v>
      </c>
      <c r="AA19" s="1" t="s">
        <v>89</v>
      </c>
      <c r="AB19" s="81">
        <v>0</v>
      </c>
    </row>
    <row r="20" spans="1:28" ht="24" customHeight="1" x14ac:dyDescent="0.2">
      <c r="A20" s="19" t="s">
        <v>27</v>
      </c>
      <c r="B20" s="45">
        <f>'G-2'!B20+'G-3'!B20+'G-4'!B20</f>
        <v>47</v>
      </c>
      <c r="C20" s="45">
        <f>'G-2'!C20+'G-3'!C20+'G-4'!C20</f>
        <v>410</v>
      </c>
      <c r="D20" s="45">
        <f>'G-2'!D20+'G-3'!D20+'G-4'!D20</f>
        <v>15</v>
      </c>
      <c r="E20" s="45">
        <f>'G-2'!E20+'G-3'!E20+'G-4'!E20</f>
        <v>7</v>
      </c>
      <c r="F20" s="8">
        <f t="shared" si="0"/>
        <v>481</v>
      </c>
      <c r="G20" s="35"/>
      <c r="H20" s="19" t="s">
        <v>24</v>
      </c>
      <c r="I20" s="46">
        <f>'G-2'!I20+'G-3'!I20+'G-4'!I20</f>
        <v>81</v>
      </c>
      <c r="J20" s="46">
        <f>'G-2'!J20+'G-3'!J20+'G-4'!J20</f>
        <v>384</v>
      </c>
      <c r="K20" s="46">
        <f>'G-2'!K20+'G-3'!K20+'G-4'!K20</f>
        <v>10</v>
      </c>
      <c r="L20" s="46">
        <f>'G-2'!L20+'G-3'!L20+'G-4'!L20</f>
        <v>5</v>
      </c>
      <c r="M20" s="8">
        <f t="shared" si="1"/>
        <v>457</v>
      </c>
      <c r="N20" s="2">
        <f>M17+M18+M19+M20</f>
        <v>1757.5</v>
      </c>
      <c r="O20" s="19" t="s">
        <v>45</v>
      </c>
      <c r="P20" s="46">
        <f>'G-2'!P20+'G-3'!P20+'G-4'!P20</f>
        <v>66</v>
      </c>
      <c r="Q20" s="46">
        <f>'G-2'!Q20+'G-3'!Q20+'G-4'!Q20</f>
        <v>398</v>
      </c>
      <c r="R20" s="46">
        <f>'G-2'!R20+'G-3'!R20+'G-4'!R20</f>
        <v>15</v>
      </c>
      <c r="S20" s="46">
        <f>'G-2'!S20+'G-3'!S20+'G-4'!S20</f>
        <v>4</v>
      </c>
      <c r="T20" s="8">
        <f t="shared" si="2"/>
        <v>471</v>
      </c>
      <c r="U20" s="2">
        <f t="shared" si="5"/>
        <v>1957</v>
      </c>
      <c r="W20" s="1"/>
      <c r="X20" s="1"/>
      <c r="Y20" s="1" t="s">
        <v>90</v>
      </c>
      <c r="Z20" s="81">
        <v>1888.5</v>
      </c>
      <c r="AA20" s="1" t="s">
        <v>68</v>
      </c>
      <c r="AB20" s="81">
        <v>0</v>
      </c>
    </row>
    <row r="21" spans="1:28" ht="24" customHeight="1" thickBot="1" x14ac:dyDescent="0.25">
      <c r="A21" s="19" t="s">
        <v>28</v>
      </c>
      <c r="B21" s="45">
        <f>'G-2'!B21+'G-3'!B21+'G-4'!B21</f>
        <v>44</v>
      </c>
      <c r="C21" s="45">
        <f>'G-2'!C21+'G-3'!C21+'G-4'!C21</f>
        <v>425</v>
      </c>
      <c r="D21" s="45">
        <f>'G-2'!D21+'G-3'!D21+'G-4'!D21</f>
        <v>14</v>
      </c>
      <c r="E21" s="45">
        <f>'G-2'!E21+'G-3'!E21+'G-4'!E21</f>
        <v>12</v>
      </c>
      <c r="F21" s="6">
        <f t="shared" si="0"/>
        <v>505</v>
      </c>
      <c r="G21" s="36"/>
      <c r="H21" s="20" t="s">
        <v>25</v>
      </c>
      <c r="I21" s="46">
        <f>'G-2'!I21+'G-3'!I21+'G-4'!I21</f>
        <v>96</v>
      </c>
      <c r="J21" s="46">
        <f>'G-2'!J21+'G-3'!J21+'G-4'!J21</f>
        <v>430</v>
      </c>
      <c r="K21" s="46">
        <f>'G-2'!K21+'G-3'!K21+'G-4'!K21</f>
        <v>15</v>
      </c>
      <c r="L21" s="46">
        <f>'G-2'!L21+'G-3'!L21+'G-4'!L21</f>
        <v>4</v>
      </c>
      <c r="M21" s="6">
        <f t="shared" si="1"/>
        <v>518</v>
      </c>
      <c r="N21" s="2">
        <f>M18+M19+M20+M21</f>
        <v>1881</v>
      </c>
      <c r="O21" s="21" t="s">
        <v>46</v>
      </c>
      <c r="P21" s="47">
        <f>'G-2'!P21+'G-3'!P21+'G-4'!P21</f>
        <v>55</v>
      </c>
      <c r="Q21" s="47">
        <f>'G-2'!Q21+'G-3'!Q21+'G-4'!Q21</f>
        <v>394</v>
      </c>
      <c r="R21" s="47">
        <f>'G-2'!R21+'G-3'!R21+'G-4'!R21</f>
        <v>11</v>
      </c>
      <c r="S21" s="47">
        <f>'G-2'!S21+'G-3'!S21+'G-4'!S21</f>
        <v>2</v>
      </c>
      <c r="T21" s="7">
        <f t="shared" si="2"/>
        <v>448.5</v>
      </c>
      <c r="U21" s="3">
        <f t="shared" si="5"/>
        <v>1888</v>
      </c>
      <c r="W21" s="1"/>
      <c r="X21" s="1"/>
      <c r="Y21" s="1" t="s">
        <v>69</v>
      </c>
      <c r="Z21" s="81">
        <v>1896</v>
      </c>
      <c r="AA21" s="1" t="s">
        <v>70</v>
      </c>
      <c r="AB21" s="81">
        <v>0</v>
      </c>
    </row>
    <row r="22" spans="1:28" ht="24" customHeight="1" thickBot="1" x14ac:dyDescent="0.25">
      <c r="A22" s="19" t="s">
        <v>1</v>
      </c>
      <c r="B22" s="45">
        <f>'G-2'!B22+'G-3'!B22+'G-4'!B22</f>
        <v>76</v>
      </c>
      <c r="C22" s="45">
        <f>'G-2'!C22+'G-3'!C22+'G-4'!C22</f>
        <v>450</v>
      </c>
      <c r="D22" s="45">
        <f>'G-2'!D22+'G-3'!D22+'G-4'!D22</f>
        <v>18</v>
      </c>
      <c r="E22" s="45">
        <f>'G-2'!E22+'G-3'!E22+'G-4'!E22</f>
        <v>9</v>
      </c>
      <c r="F22" s="6">
        <f t="shared" si="0"/>
        <v>546.5</v>
      </c>
      <c r="G22" s="2"/>
      <c r="H22" s="21" t="s">
        <v>26</v>
      </c>
      <c r="I22" s="46">
        <f>'G-2'!I22+'G-3'!I22+'G-4'!I22</f>
        <v>77</v>
      </c>
      <c r="J22" s="46">
        <f>'G-2'!J22+'G-3'!J22+'G-4'!J22</f>
        <v>437</v>
      </c>
      <c r="K22" s="46">
        <f>'G-2'!K22+'G-3'!K22+'G-4'!K22</f>
        <v>15</v>
      </c>
      <c r="L22" s="46">
        <f>'G-2'!L22+'G-3'!L22+'G-4'!L22</f>
        <v>5</v>
      </c>
      <c r="M22" s="6">
        <f t="shared" si="1"/>
        <v>518</v>
      </c>
      <c r="N22" s="3">
        <f>M19+M20+M21+M22</f>
        <v>1983.5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81">
        <v>1946</v>
      </c>
      <c r="AA22" s="1"/>
      <c r="AB22" s="81"/>
    </row>
    <row r="23" spans="1:28" ht="13.5" customHeight="1" x14ac:dyDescent="0.2">
      <c r="A23" s="166" t="s">
        <v>47</v>
      </c>
      <c r="B23" s="167"/>
      <c r="C23" s="170" t="s">
        <v>50</v>
      </c>
      <c r="D23" s="171"/>
      <c r="E23" s="171"/>
      <c r="F23" s="172"/>
      <c r="G23" s="84">
        <f>MAX(G13:G19)</f>
        <v>2293</v>
      </c>
      <c r="H23" s="179" t="s">
        <v>48</v>
      </c>
      <c r="I23" s="180"/>
      <c r="J23" s="181" t="s">
        <v>50</v>
      </c>
      <c r="K23" s="182"/>
      <c r="L23" s="182"/>
      <c r="M23" s="183"/>
      <c r="N23" s="85">
        <f>MAX(N10:N22)</f>
        <v>2163</v>
      </c>
      <c r="O23" s="166" t="s">
        <v>49</v>
      </c>
      <c r="P23" s="167"/>
      <c r="Q23" s="170" t="s">
        <v>50</v>
      </c>
      <c r="R23" s="171"/>
      <c r="S23" s="171"/>
      <c r="T23" s="172"/>
      <c r="U23" s="84">
        <f>MAX(U13:U21)</f>
        <v>2246.5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8"/>
      <c r="B24" s="169"/>
      <c r="C24" s="82" t="s">
        <v>71</v>
      </c>
      <c r="D24" s="86"/>
      <c r="E24" s="86"/>
      <c r="F24" s="87" t="s">
        <v>64</v>
      </c>
      <c r="G24" s="88"/>
      <c r="H24" s="168"/>
      <c r="I24" s="169"/>
      <c r="J24" s="82" t="s">
        <v>71</v>
      </c>
      <c r="K24" s="86"/>
      <c r="L24" s="86"/>
      <c r="M24" s="87" t="s">
        <v>69</v>
      </c>
      <c r="N24" s="88"/>
      <c r="O24" s="168"/>
      <c r="P24" s="169"/>
      <c r="Q24" s="82" t="s">
        <v>71</v>
      </c>
      <c r="R24" s="86"/>
      <c r="S24" s="86"/>
      <c r="T24" s="87" t="s">
        <v>79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5" t="s">
        <v>51</v>
      </c>
      <c r="B26" s="175"/>
      <c r="C26" s="175"/>
      <c r="D26" s="175"/>
      <c r="E26" s="175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workbookViewId="0">
      <selection activeCell="L8" sqref="L8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7" t="s">
        <v>110</v>
      </c>
      <c r="B2" s="237"/>
      <c r="C2" s="237"/>
      <c r="D2" s="237"/>
      <c r="E2" s="237"/>
      <c r="F2" s="237"/>
      <c r="G2" s="237"/>
      <c r="H2" s="237"/>
      <c r="I2" s="237"/>
      <c r="J2" s="237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8"/>
    </row>
    <row r="4" spans="1:10" x14ac:dyDescent="0.2">
      <c r="A4" s="238" t="s">
        <v>111</v>
      </c>
      <c r="B4" s="238"/>
      <c r="C4" s="239" t="s">
        <v>60</v>
      </c>
      <c r="D4" s="239"/>
      <c r="E4" s="239"/>
      <c r="F4" s="109"/>
      <c r="G4" s="106"/>
      <c r="H4" s="106"/>
      <c r="I4" s="108"/>
      <c r="J4" s="108"/>
    </row>
    <row r="5" spans="1:10" x14ac:dyDescent="0.2">
      <c r="A5" s="184" t="s">
        <v>56</v>
      </c>
      <c r="B5" s="184"/>
      <c r="C5" s="240" t="str">
        <f>'G-2'!D5</f>
        <v>CALLE 74 X CARRERA 46</v>
      </c>
      <c r="D5" s="240"/>
      <c r="E5" s="240"/>
      <c r="F5" s="110"/>
      <c r="G5" s="111"/>
      <c r="H5" s="103" t="s">
        <v>53</v>
      </c>
      <c r="I5" s="241">
        <f>'G-2'!L5</f>
        <v>0</v>
      </c>
      <c r="J5" s="241"/>
    </row>
    <row r="6" spans="1:10" x14ac:dyDescent="0.2">
      <c r="A6" s="184" t="s">
        <v>112</v>
      </c>
      <c r="B6" s="184"/>
      <c r="C6" s="226" t="s">
        <v>153</v>
      </c>
      <c r="D6" s="226"/>
      <c r="E6" s="226"/>
      <c r="F6" s="110"/>
      <c r="G6" s="111"/>
      <c r="H6" s="103" t="s">
        <v>58</v>
      </c>
      <c r="I6" s="227">
        <f>'G-2'!S6</f>
        <v>42452</v>
      </c>
      <c r="J6" s="227"/>
    </row>
    <row r="7" spans="1:10" x14ac:dyDescent="0.2">
      <c r="A7" s="112"/>
      <c r="B7" s="112"/>
      <c r="C7" s="228"/>
      <c r="D7" s="228"/>
      <c r="E7" s="228"/>
      <c r="F7" s="228"/>
      <c r="G7" s="109"/>
      <c r="H7" s="113"/>
      <c r="I7" s="114"/>
      <c r="J7" s="106"/>
    </row>
    <row r="8" spans="1:10" x14ac:dyDescent="0.2">
      <c r="A8" s="229" t="s">
        <v>113</v>
      </c>
      <c r="B8" s="231" t="s">
        <v>114</v>
      </c>
      <c r="C8" s="229" t="s">
        <v>115</v>
      </c>
      <c r="D8" s="231" t="s">
        <v>116</v>
      </c>
      <c r="E8" s="115" t="s">
        <v>117</v>
      </c>
      <c r="F8" s="116" t="s">
        <v>118</v>
      </c>
      <c r="G8" s="117" t="s">
        <v>119</v>
      </c>
      <c r="H8" s="116" t="s">
        <v>120</v>
      </c>
      <c r="I8" s="233" t="s">
        <v>121</v>
      </c>
      <c r="J8" s="235" t="s">
        <v>122</v>
      </c>
    </row>
    <row r="9" spans="1:10" x14ac:dyDescent="0.2">
      <c r="A9" s="230"/>
      <c r="B9" s="232"/>
      <c r="C9" s="230"/>
      <c r="D9" s="232"/>
      <c r="E9" s="118" t="s">
        <v>52</v>
      </c>
      <c r="F9" s="119" t="s">
        <v>0</v>
      </c>
      <c r="G9" s="120" t="s">
        <v>2</v>
      </c>
      <c r="H9" s="119" t="s">
        <v>3</v>
      </c>
      <c r="I9" s="234"/>
      <c r="J9" s="236"/>
    </row>
    <row r="10" spans="1:10" x14ac:dyDescent="0.2">
      <c r="A10" s="220" t="s">
        <v>123</v>
      </c>
      <c r="B10" s="223"/>
      <c r="C10" s="121"/>
      <c r="D10" s="122" t="s">
        <v>124</v>
      </c>
      <c r="E10" s="156">
        <v>0</v>
      </c>
      <c r="F10" s="156">
        <v>0</v>
      </c>
      <c r="G10" s="156">
        <v>0</v>
      </c>
      <c r="H10" s="156">
        <v>0</v>
      </c>
      <c r="I10" s="75">
        <f>E10*0.5+F10+G10*2+H10*2.5</f>
        <v>0</v>
      </c>
      <c r="J10" s="123" t="str">
        <f>IF(I10=0,"0,00",I10/SUM(I10:I12)*100)</f>
        <v>0,00</v>
      </c>
    </row>
    <row r="11" spans="1:10" x14ac:dyDescent="0.2">
      <c r="A11" s="221"/>
      <c r="B11" s="224"/>
      <c r="C11" s="121" t="s">
        <v>125</v>
      </c>
      <c r="D11" s="124" t="s">
        <v>126</v>
      </c>
      <c r="E11" s="158">
        <v>0</v>
      </c>
      <c r="F11" s="158">
        <v>0</v>
      </c>
      <c r="G11" s="158">
        <v>0</v>
      </c>
      <c r="H11" s="158">
        <v>0</v>
      </c>
      <c r="I11" s="125">
        <f t="shared" ref="I11:I45" si="0">E11*0.5+F11+G11*2+H11*2.5</f>
        <v>0</v>
      </c>
      <c r="J11" s="126" t="str">
        <f>IF(I11=0,"0,00",I11/SUM(I10:I12)*100)</f>
        <v>0,00</v>
      </c>
    </row>
    <row r="12" spans="1:10" x14ac:dyDescent="0.2">
      <c r="A12" s="221"/>
      <c r="B12" s="224"/>
      <c r="C12" s="127" t="s">
        <v>135</v>
      </c>
      <c r="D12" s="128" t="s">
        <v>127</v>
      </c>
      <c r="E12" s="157">
        <v>0</v>
      </c>
      <c r="F12" s="157">
        <v>0</v>
      </c>
      <c r="G12" s="157">
        <v>0</v>
      </c>
      <c r="H12" s="157">
        <v>0</v>
      </c>
      <c r="I12" s="129">
        <f t="shared" si="0"/>
        <v>0</v>
      </c>
      <c r="J12" s="130" t="str">
        <f>IF(I12=0,"0,00",I12/SUM(I10:I12)*100)</f>
        <v>0,00</v>
      </c>
    </row>
    <row r="13" spans="1:10" x14ac:dyDescent="0.2">
      <c r="A13" s="221"/>
      <c r="B13" s="224"/>
      <c r="C13" s="131"/>
      <c r="D13" s="122" t="s">
        <v>124</v>
      </c>
      <c r="E13" s="156">
        <v>0</v>
      </c>
      <c r="F13" s="156">
        <v>0</v>
      </c>
      <c r="G13" s="156">
        <v>0</v>
      </c>
      <c r="H13" s="156">
        <v>0</v>
      </c>
      <c r="I13" s="75">
        <f t="shared" si="0"/>
        <v>0</v>
      </c>
      <c r="J13" s="123" t="str">
        <f>IF(I13=0,"0,00",I13/SUM(I13:I15)*100)</f>
        <v>0,00</v>
      </c>
    </row>
    <row r="14" spans="1:10" x14ac:dyDescent="0.2">
      <c r="A14" s="221"/>
      <c r="B14" s="224"/>
      <c r="C14" s="121" t="s">
        <v>128</v>
      </c>
      <c r="D14" s="124" t="s">
        <v>126</v>
      </c>
      <c r="E14" s="158">
        <v>0</v>
      </c>
      <c r="F14" s="158">
        <v>0</v>
      </c>
      <c r="G14" s="158">
        <v>0</v>
      </c>
      <c r="H14" s="158">
        <v>0</v>
      </c>
      <c r="I14" s="125">
        <f t="shared" si="0"/>
        <v>0</v>
      </c>
      <c r="J14" s="126" t="str">
        <f>IF(I14=0,"0,00",I14/SUM(I13:I15)*100)</f>
        <v>0,00</v>
      </c>
    </row>
    <row r="15" spans="1:10" x14ac:dyDescent="0.2">
      <c r="A15" s="221"/>
      <c r="B15" s="224"/>
      <c r="C15" s="127" t="s">
        <v>136</v>
      </c>
      <c r="D15" s="128" t="s">
        <v>127</v>
      </c>
      <c r="E15" s="157">
        <v>0</v>
      </c>
      <c r="F15" s="157">
        <v>0</v>
      </c>
      <c r="G15" s="157">
        <v>0</v>
      </c>
      <c r="H15" s="157">
        <v>0</v>
      </c>
      <c r="I15" s="129">
        <f t="shared" si="0"/>
        <v>0</v>
      </c>
      <c r="J15" s="130" t="str">
        <f>IF(I15=0,"0,00",I15/SUM(I13:I15)*100)</f>
        <v>0,00</v>
      </c>
    </row>
    <row r="16" spans="1:10" x14ac:dyDescent="0.2">
      <c r="A16" s="221"/>
      <c r="B16" s="224"/>
      <c r="C16" s="131"/>
      <c r="D16" s="122" t="s">
        <v>124</v>
      </c>
      <c r="E16" s="156">
        <v>0</v>
      </c>
      <c r="F16" s="156">
        <v>0</v>
      </c>
      <c r="G16" s="156">
        <v>0</v>
      </c>
      <c r="H16" s="156">
        <v>0</v>
      </c>
      <c r="I16" s="75">
        <f t="shared" si="0"/>
        <v>0</v>
      </c>
      <c r="J16" s="123" t="str">
        <f>IF(I16=0,"0,00",I16/SUM(I16:I18)*100)</f>
        <v>0,00</v>
      </c>
    </row>
    <row r="17" spans="1:10" x14ac:dyDescent="0.2">
      <c r="A17" s="221"/>
      <c r="B17" s="224"/>
      <c r="C17" s="121" t="s">
        <v>129</v>
      </c>
      <c r="D17" s="124" t="s">
        <v>126</v>
      </c>
      <c r="E17" s="158">
        <v>0</v>
      </c>
      <c r="F17" s="158">
        <v>0</v>
      </c>
      <c r="G17" s="158">
        <v>0</v>
      </c>
      <c r="H17" s="158">
        <v>0</v>
      </c>
      <c r="I17" s="125">
        <f t="shared" si="0"/>
        <v>0</v>
      </c>
      <c r="J17" s="126" t="str">
        <f>IF(I17=0,"0,00",I17/SUM(I16:I18)*100)</f>
        <v>0,00</v>
      </c>
    </row>
    <row r="18" spans="1:10" x14ac:dyDescent="0.2">
      <c r="A18" s="222"/>
      <c r="B18" s="225"/>
      <c r="C18" s="132" t="s">
        <v>137</v>
      </c>
      <c r="D18" s="128" t="s">
        <v>127</v>
      </c>
      <c r="E18" s="157">
        <v>0</v>
      </c>
      <c r="F18" s="157">
        <v>0</v>
      </c>
      <c r="G18" s="157">
        <v>0</v>
      </c>
      <c r="H18" s="157">
        <v>0</v>
      </c>
      <c r="I18" s="129">
        <f t="shared" si="0"/>
        <v>0</v>
      </c>
      <c r="J18" s="130" t="str">
        <f>IF(I18=0,"0,00",I18/SUM(I16:I18)*100)</f>
        <v>0,00</v>
      </c>
    </row>
    <row r="19" spans="1:10" x14ac:dyDescent="0.2">
      <c r="A19" s="220" t="s">
        <v>130</v>
      </c>
      <c r="B19" s="223">
        <v>2</v>
      </c>
      <c r="C19" s="133"/>
      <c r="D19" s="122" t="s">
        <v>124</v>
      </c>
      <c r="E19" s="75">
        <v>8</v>
      </c>
      <c r="F19" s="75">
        <v>39</v>
      </c>
      <c r="G19" s="75">
        <v>0</v>
      </c>
      <c r="H19" s="75">
        <v>1</v>
      </c>
      <c r="I19" s="75">
        <f t="shared" si="0"/>
        <v>45.5</v>
      </c>
      <c r="J19" s="123">
        <f>IF(I19=0,"0,00",I19/SUM(I19:I21)*100)</f>
        <v>8.2129963898916962</v>
      </c>
    </row>
    <row r="20" spans="1:10" x14ac:dyDescent="0.2">
      <c r="A20" s="221"/>
      <c r="B20" s="224"/>
      <c r="C20" s="121" t="s">
        <v>125</v>
      </c>
      <c r="D20" s="124" t="s">
        <v>126</v>
      </c>
      <c r="E20" s="125">
        <v>183</v>
      </c>
      <c r="F20" s="125">
        <v>347</v>
      </c>
      <c r="G20" s="125">
        <v>10</v>
      </c>
      <c r="H20" s="125">
        <v>6</v>
      </c>
      <c r="I20" s="125">
        <f t="shared" si="0"/>
        <v>473.5</v>
      </c>
      <c r="J20" s="126">
        <f>IF(I20=0,"0,00",I20/SUM(I19:I21)*100)</f>
        <v>85.469314079422389</v>
      </c>
    </row>
    <row r="21" spans="1:10" x14ac:dyDescent="0.2">
      <c r="A21" s="221"/>
      <c r="B21" s="224"/>
      <c r="C21" s="127" t="s">
        <v>138</v>
      </c>
      <c r="D21" s="128" t="s">
        <v>127</v>
      </c>
      <c r="E21" s="74">
        <v>3</v>
      </c>
      <c r="F21" s="74">
        <v>31</v>
      </c>
      <c r="G21" s="74">
        <v>0</v>
      </c>
      <c r="H21" s="74">
        <v>1</v>
      </c>
      <c r="I21" s="129">
        <f t="shared" si="0"/>
        <v>35</v>
      </c>
      <c r="J21" s="130">
        <f>IF(I21=0,"0,00",I21/SUM(I19:I21)*100)</f>
        <v>6.3176895306859198</v>
      </c>
    </row>
    <row r="22" spans="1:10" x14ac:dyDescent="0.2">
      <c r="A22" s="221"/>
      <c r="B22" s="224"/>
      <c r="C22" s="131"/>
      <c r="D22" s="122" t="s">
        <v>124</v>
      </c>
      <c r="E22" s="75">
        <v>5</v>
      </c>
      <c r="F22" s="75">
        <v>15</v>
      </c>
      <c r="G22" s="75">
        <v>0</v>
      </c>
      <c r="H22" s="75">
        <v>0</v>
      </c>
      <c r="I22" s="75">
        <f t="shared" si="0"/>
        <v>17.5</v>
      </c>
      <c r="J22" s="123">
        <f>IF(I22=0,"0,00",I22/SUM(I22:I24)*100)</f>
        <v>3.2649253731343282</v>
      </c>
    </row>
    <row r="23" spans="1:10" x14ac:dyDescent="0.2">
      <c r="A23" s="221"/>
      <c r="B23" s="224"/>
      <c r="C23" s="121" t="s">
        <v>128</v>
      </c>
      <c r="D23" s="124" t="s">
        <v>126</v>
      </c>
      <c r="E23" s="125">
        <v>150</v>
      </c>
      <c r="F23" s="125">
        <v>380</v>
      </c>
      <c r="G23" s="125">
        <v>7</v>
      </c>
      <c r="H23" s="125">
        <v>3</v>
      </c>
      <c r="I23" s="125">
        <f t="shared" si="0"/>
        <v>476.5</v>
      </c>
      <c r="J23" s="126">
        <f>IF(I23=0,"0,00",I23/SUM(I22:I24)*100)</f>
        <v>88.899253731343293</v>
      </c>
    </row>
    <row r="24" spans="1:10" x14ac:dyDescent="0.2">
      <c r="A24" s="221"/>
      <c r="B24" s="224"/>
      <c r="C24" s="127" t="s">
        <v>139</v>
      </c>
      <c r="D24" s="128" t="s">
        <v>127</v>
      </c>
      <c r="E24" s="74">
        <v>2</v>
      </c>
      <c r="F24" s="74">
        <v>41</v>
      </c>
      <c r="G24" s="74">
        <v>0</v>
      </c>
      <c r="H24" s="74">
        <v>0</v>
      </c>
      <c r="I24" s="129">
        <f t="shared" si="0"/>
        <v>42</v>
      </c>
      <c r="J24" s="130">
        <f>IF(I24=0,"0,00",I24/SUM(I22:I24)*100)</f>
        <v>7.8358208955223887</v>
      </c>
    </row>
    <row r="25" spans="1:10" x14ac:dyDescent="0.2">
      <c r="A25" s="221"/>
      <c r="B25" s="224"/>
      <c r="C25" s="131"/>
      <c r="D25" s="122" t="s">
        <v>124</v>
      </c>
      <c r="E25" s="250">
        <v>6</v>
      </c>
      <c r="F25" s="250">
        <v>36</v>
      </c>
      <c r="G25" s="250">
        <v>0</v>
      </c>
      <c r="H25" s="250">
        <v>0</v>
      </c>
      <c r="I25" s="75">
        <f t="shared" si="0"/>
        <v>39</v>
      </c>
      <c r="J25" s="123">
        <f>IF(I25=0,"0,00",I25/SUM(I25:I27)*100)</f>
        <v>8.2539682539682531</v>
      </c>
    </row>
    <row r="26" spans="1:10" x14ac:dyDescent="0.2">
      <c r="A26" s="221"/>
      <c r="B26" s="224"/>
      <c r="C26" s="121" t="s">
        <v>129</v>
      </c>
      <c r="D26" s="124" t="s">
        <v>126</v>
      </c>
      <c r="E26" s="251">
        <v>88</v>
      </c>
      <c r="F26" s="251">
        <v>328</v>
      </c>
      <c r="G26" s="251">
        <v>7</v>
      </c>
      <c r="H26" s="251">
        <v>3</v>
      </c>
      <c r="I26" s="125">
        <f t="shared" si="0"/>
        <v>393.5</v>
      </c>
      <c r="J26" s="126">
        <f>IF(I26=0,"0,00",I26/SUM(I25:I27)*100)</f>
        <v>83.280423280423278</v>
      </c>
    </row>
    <row r="27" spans="1:10" x14ac:dyDescent="0.2">
      <c r="A27" s="222"/>
      <c r="B27" s="225"/>
      <c r="C27" s="132" t="s">
        <v>140</v>
      </c>
      <c r="D27" s="128" t="s">
        <v>127</v>
      </c>
      <c r="E27" s="252">
        <v>10</v>
      </c>
      <c r="F27" s="252">
        <v>35</v>
      </c>
      <c r="G27" s="252">
        <v>0</v>
      </c>
      <c r="H27" s="252">
        <v>0</v>
      </c>
      <c r="I27" s="129">
        <f t="shared" si="0"/>
        <v>40</v>
      </c>
      <c r="J27" s="130">
        <f>IF(I27=0,"0,00",I27/SUM(I25:I27)*100)</f>
        <v>8.4656084656084651</v>
      </c>
    </row>
    <row r="28" spans="1:10" x14ac:dyDescent="0.2">
      <c r="A28" s="220" t="s">
        <v>131</v>
      </c>
      <c r="B28" s="223">
        <v>2</v>
      </c>
      <c r="C28" s="133"/>
      <c r="D28" s="122" t="s">
        <v>124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3" t="str">
        <f>IF(I28=0,"0,00",I28/SUM(I28:I30)*100)</f>
        <v>0,00</v>
      </c>
    </row>
    <row r="29" spans="1:10" x14ac:dyDescent="0.2">
      <c r="A29" s="221"/>
      <c r="B29" s="224"/>
      <c r="C29" s="121" t="s">
        <v>125</v>
      </c>
      <c r="D29" s="124" t="s">
        <v>126</v>
      </c>
      <c r="E29" s="125">
        <v>23</v>
      </c>
      <c r="F29" s="125">
        <v>188</v>
      </c>
      <c r="G29" s="125">
        <v>0</v>
      </c>
      <c r="H29" s="125">
        <v>0</v>
      </c>
      <c r="I29" s="125">
        <f t="shared" si="0"/>
        <v>199.5</v>
      </c>
      <c r="J29" s="126">
        <f>IF(I29=0,"0,00",I29/SUM(I28:I30)*100)</f>
        <v>84</v>
      </c>
    </row>
    <row r="30" spans="1:10" x14ac:dyDescent="0.2">
      <c r="A30" s="221"/>
      <c r="B30" s="224"/>
      <c r="C30" s="127" t="s">
        <v>141</v>
      </c>
      <c r="D30" s="128" t="s">
        <v>127</v>
      </c>
      <c r="E30" s="74">
        <v>0</v>
      </c>
      <c r="F30" s="74">
        <v>0</v>
      </c>
      <c r="G30" s="74">
        <v>19</v>
      </c>
      <c r="H30" s="74">
        <v>0</v>
      </c>
      <c r="I30" s="129">
        <f t="shared" si="0"/>
        <v>38</v>
      </c>
      <c r="J30" s="130">
        <f>IF(I30=0,"0,00",I30/SUM(I28:I30)*100)</f>
        <v>16</v>
      </c>
    </row>
    <row r="31" spans="1:10" x14ac:dyDescent="0.2">
      <c r="A31" s="221"/>
      <c r="B31" s="224"/>
      <c r="C31" s="131"/>
      <c r="D31" s="122" t="s">
        <v>124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3" t="str">
        <f>IF(I31=0,"0,00",I31/SUM(I31:I33)*100)</f>
        <v>0,00</v>
      </c>
    </row>
    <row r="32" spans="1:10" x14ac:dyDescent="0.2">
      <c r="A32" s="221"/>
      <c r="B32" s="224"/>
      <c r="C32" s="121" t="s">
        <v>128</v>
      </c>
      <c r="D32" s="124" t="s">
        <v>126</v>
      </c>
      <c r="E32" s="125">
        <v>8</v>
      </c>
      <c r="F32" s="125">
        <v>204</v>
      </c>
      <c r="G32" s="125">
        <v>0</v>
      </c>
      <c r="H32" s="125">
        <v>3</v>
      </c>
      <c r="I32" s="125">
        <f t="shared" si="0"/>
        <v>215.5</v>
      </c>
      <c r="J32" s="126">
        <f>IF(I32=0,"0,00",I32/SUM(I31:I33)*100)</f>
        <v>83.044315992292866</v>
      </c>
    </row>
    <row r="33" spans="1:10" x14ac:dyDescent="0.2">
      <c r="A33" s="221"/>
      <c r="B33" s="224"/>
      <c r="C33" s="127" t="s">
        <v>142</v>
      </c>
      <c r="D33" s="128" t="s">
        <v>127</v>
      </c>
      <c r="E33" s="74">
        <v>0</v>
      </c>
      <c r="F33" s="74">
        <v>0</v>
      </c>
      <c r="G33" s="74">
        <v>22</v>
      </c>
      <c r="H33" s="74">
        <v>0</v>
      </c>
      <c r="I33" s="129">
        <f t="shared" si="0"/>
        <v>44</v>
      </c>
      <c r="J33" s="130">
        <f>IF(I33=0,"0,00",I33/SUM(I31:I33)*100)</f>
        <v>16.955684007707127</v>
      </c>
    </row>
    <row r="34" spans="1:10" x14ac:dyDescent="0.2">
      <c r="A34" s="221"/>
      <c r="B34" s="224"/>
      <c r="C34" s="131"/>
      <c r="D34" s="122" t="s">
        <v>124</v>
      </c>
      <c r="E34" s="250">
        <v>0</v>
      </c>
      <c r="F34" s="250">
        <v>0</v>
      </c>
      <c r="G34" s="250">
        <v>0</v>
      </c>
      <c r="H34" s="250">
        <v>0</v>
      </c>
      <c r="I34" s="75">
        <f t="shared" si="0"/>
        <v>0</v>
      </c>
      <c r="J34" s="123" t="str">
        <f>IF(I34=0,"0,00",I34/SUM(I34:I36)*100)</f>
        <v>0,00</v>
      </c>
    </row>
    <row r="35" spans="1:10" x14ac:dyDescent="0.2">
      <c r="A35" s="221"/>
      <c r="B35" s="224"/>
      <c r="C35" s="121" t="s">
        <v>129</v>
      </c>
      <c r="D35" s="124" t="s">
        <v>126</v>
      </c>
      <c r="E35" s="251">
        <v>4</v>
      </c>
      <c r="F35" s="251">
        <v>126</v>
      </c>
      <c r="G35" s="251">
        <v>21</v>
      </c>
      <c r="H35" s="251">
        <v>1</v>
      </c>
      <c r="I35" s="125">
        <f t="shared" si="0"/>
        <v>172.5</v>
      </c>
      <c r="J35" s="126">
        <f>IF(I35=0,"0,00",I35/SUM(I34:I36)*100)</f>
        <v>100</v>
      </c>
    </row>
    <row r="36" spans="1:10" x14ac:dyDescent="0.2">
      <c r="A36" s="222"/>
      <c r="B36" s="225"/>
      <c r="C36" s="132" t="s">
        <v>143</v>
      </c>
      <c r="D36" s="128" t="s">
        <v>127</v>
      </c>
      <c r="E36" s="252">
        <v>0</v>
      </c>
      <c r="F36" s="252">
        <v>0</v>
      </c>
      <c r="G36" s="252">
        <v>0</v>
      </c>
      <c r="H36" s="252">
        <v>0</v>
      </c>
      <c r="I36" s="129">
        <f t="shared" si="0"/>
        <v>0</v>
      </c>
      <c r="J36" s="130" t="str">
        <f>IF(I36=0,"0,00",I36/SUM(I34:I36)*100)</f>
        <v>0,00</v>
      </c>
    </row>
    <row r="37" spans="1:10" x14ac:dyDescent="0.2">
      <c r="A37" s="220" t="s">
        <v>132</v>
      </c>
      <c r="B37" s="223">
        <v>2</v>
      </c>
      <c r="C37" s="133"/>
      <c r="D37" s="122" t="s">
        <v>124</v>
      </c>
      <c r="E37" s="75">
        <v>0</v>
      </c>
      <c r="F37" s="75">
        <v>0</v>
      </c>
      <c r="G37" s="75">
        <v>0</v>
      </c>
      <c r="H37" s="75">
        <v>0</v>
      </c>
      <c r="I37" s="75">
        <f t="shared" si="0"/>
        <v>0</v>
      </c>
      <c r="J37" s="123" t="str">
        <f>IF(I37=0,"0,00",I37/SUM(I37:I39)*100)</f>
        <v>0,00</v>
      </c>
    </row>
    <row r="38" spans="1:10" x14ac:dyDescent="0.2">
      <c r="A38" s="221"/>
      <c r="B38" s="224"/>
      <c r="C38" s="121" t="s">
        <v>125</v>
      </c>
      <c r="D38" s="124" t="s">
        <v>126</v>
      </c>
      <c r="E38" s="125">
        <v>9</v>
      </c>
      <c r="F38" s="125">
        <v>174</v>
      </c>
      <c r="G38" s="125">
        <v>0</v>
      </c>
      <c r="H38" s="125">
        <v>2</v>
      </c>
      <c r="I38" s="125">
        <f t="shared" si="0"/>
        <v>183.5</v>
      </c>
      <c r="J38" s="126">
        <f>IF(I38=0,"0,00",I38/SUM(I37:I39)*100)</f>
        <v>81.737193763919819</v>
      </c>
    </row>
    <row r="39" spans="1:10" x14ac:dyDescent="0.2">
      <c r="A39" s="221"/>
      <c r="B39" s="224"/>
      <c r="C39" s="127" t="s">
        <v>144</v>
      </c>
      <c r="D39" s="128" t="s">
        <v>127</v>
      </c>
      <c r="E39" s="74">
        <v>2</v>
      </c>
      <c r="F39" s="74">
        <v>40</v>
      </c>
      <c r="G39" s="74">
        <v>0</v>
      </c>
      <c r="H39" s="74">
        <v>0</v>
      </c>
      <c r="I39" s="129">
        <f t="shared" si="0"/>
        <v>41</v>
      </c>
      <c r="J39" s="130">
        <f>IF(I39=0,"0,00",I39/SUM(I37:I39)*100)</f>
        <v>18.262806236080177</v>
      </c>
    </row>
    <row r="40" spans="1:10" x14ac:dyDescent="0.2">
      <c r="A40" s="221"/>
      <c r="B40" s="224"/>
      <c r="C40" s="131"/>
      <c r="D40" s="122" t="s">
        <v>124</v>
      </c>
      <c r="E40" s="75">
        <v>0</v>
      </c>
      <c r="F40" s="75">
        <v>0</v>
      </c>
      <c r="G40" s="75">
        <v>0</v>
      </c>
      <c r="H40" s="75">
        <v>0</v>
      </c>
      <c r="I40" s="75">
        <f t="shared" si="0"/>
        <v>0</v>
      </c>
      <c r="J40" s="123" t="str">
        <f>IF(I40=0,"0,00",I40/SUM(I40:I42)*100)</f>
        <v>0,00</v>
      </c>
    </row>
    <row r="41" spans="1:10" x14ac:dyDescent="0.2">
      <c r="A41" s="221"/>
      <c r="B41" s="224"/>
      <c r="C41" s="121" t="s">
        <v>128</v>
      </c>
      <c r="D41" s="124" t="s">
        <v>126</v>
      </c>
      <c r="E41" s="125">
        <v>8</v>
      </c>
      <c r="F41" s="125">
        <v>185</v>
      </c>
      <c r="G41" s="125">
        <v>1</v>
      </c>
      <c r="H41" s="125">
        <v>2</v>
      </c>
      <c r="I41" s="125">
        <f t="shared" si="0"/>
        <v>196</v>
      </c>
      <c r="J41" s="126">
        <f>IF(I41=0,"0,00",I41/SUM(I40:I42)*100)</f>
        <v>78.243512974051896</v>
      </c>
    </row>
    <row r="42" spans="1:10" x14ac:dyDescent="0.2">
      <c r="A42" s="221"/>
      <c r="B42" s="224"/>
      <c r="C42" s="127" t="s">
        <v>145</v>
      </c>
      <c r="D42" s="128" t="s">
        <v>127</v>
      </c>
      <c r="E42" s="74">
        <v>0</v>
      </c>
      <c r="F42" s="74">
        <v>52</v>
      </c>
      <c r="G42" s="74">
        <v>0</v>
      </c>
      <c r="H42" s="74">
        <v>1</v>
      </c>
      <c r="I42" s="129">
        <f t="shared" si="0"/>
        <v>54.5</v>
      </c>
      <c r="J42" s="130">
        <f>IF(I42=0,"0,00",I42/SUM(I40:I42)*100)</f>
        <v>21.756487025948104</v>
      </c>
    </row>
    <row r="43" spans="1:10" x14ac:dyDescent="0.2">
      <c r="A43" s="221"/>
      <c r="B43" s="224"/>
      <c r="C43" s="131"/>
      <c r="D43" s="122" t="s">
        <v>124</v>
      </c>
      <c r="E43" s="250">
        <v>0</v>
      </c>
      <c r="F43" s="250">
        <v>0</v>
      </c>
      <c r="G43" s="250">
        <v>0</v>
      </c>
      <c r="H43" s="250">
        <v>0</v>
      </c>
      <c r="I43" s="75">
        <f t="shared" si="0"/>
        <v>0</v>
      </c>
      <c r="J43" s="123" t="str">
        <f>IF(I43=0,"0,00",I43/SUM(I43:I45)*100)</f>
        <v>0,00</v>
      </c>
    </row>
    <row r="44" spans="1:10" x14ac:dyDescent="0.2">
      <c r="A44" s="221"/>
      <c r="B44" s="224"/>
      <c r="C44" s="121" t="s">
        <v>129</v>
      </c>
      <c r="D44" s="124" t="s">
        <v>126</v>
      </c>
      <c r="E44" s="251">
        <v>8</v>
      </c>
      <c r="F44" s="251">
        <v>247</v>
      </c>
      <c r="G44" s="251">
        <v>1</v>
      </c>
      <c r="H44" s="251">
        <v>0</v>
      </c>
      <c r="I44" s="125">
        <f t="shared" si="0"/>
        <v>253</v>
      </c>
      <c r="J44" s="126">
        <f>IF(I44=0,"0,00",I44/SUM(I43:I45)*100)</f>
        <v>88.771929824561397</v>
      </c>
    </row>
    <row r="45" spans="1:10" x14ac:dyDescent="0.2">
      <c r="A45" s="222"/>
      <c r="B45" s="225"/>
      <c r="C45" s="132" t="s">
        <v>146</v>
      </c>
      <c r="D45" s="128" t="s">
        <v>127</v>
      </c>
      <c r="E45" s="252">
        <v>0</v>
      </c>
      <c r="F45" s="252">
        <v>32</v>
      </c>
      <c r="G45" s="252">
        <v>0</v>
      </c>
      <c r="H45" s="252">
        <v>0</v>
      </c>
      <c r="I45" s="134">
        <f t="shared" si="0"/>
        <v>32</v>
      </c>
      <c r="J45" s="130">
        <f>IF(I45=0,"0,00",I45/SUM(I43:I45)*100)</f>
        <v>11.228070175438596</v>
      </c>
    </row>
    <row r="46" spans="1:10" x14ac:dyDescent="0.2">
      <c r="A46" s="135"/>
      <c r="B46" s="136"/>
      <c r="C46" s="137"/>
      <c r="D46" s="138"/>
      <c r="E46" s="138"/>
      <c r="F46" s="139"/>
      <c r="G46" s="139"/>
      <c r="H46" s="139"/>
      <c r="I46" s="139"/>
      <c r="J46" s="140"/>
    </row>
    <row r="47" spans="1:10" x14ac:dyDescent="0.2">
      <c r="A47" s="104" t="s">
        <v>51</v>
      </c>
      <c r="B47" s="104"/>
      <c r="C47" s="141"/>
      <c r="D47" s="141"/>
      <c r="E47" s="141"/>
      <c r="F47" s="141"/>
      <c r="G47" s="142"/>
      <c r="H47" s="142"/>
      <c r="I47" s="142"/>
      <c r="J47" s="142"/>
    </row>
    <row r="48" spans="1:10" x14ac:dyDescent="0.2">
      <c r="A48" s="29"/>
      <c r="B48" s="29"/>
      <c r="C48" s="29"/>
      <c r="D48" s="29"/>
      <c r="E48" s="29"/>
      <c r="F48" s="29"/>
      <c r="G48" s="143"/>
      <c r="H48" s="143"/>
      <c r="I48" s="143"/>
      <c r="J48" s="143"/>
    </row>
    <row r="49" spans="1:10" x14ac:dyDescent="0.2">
      <c r="A49" s="29"/>
      <c r="B49" s="29"/>
      <c r="C49" s="29"/>
      <c r="D49" s="29"/>
      <c r="E49" s="29"/>
      <c r="F49" s="29"/>
      <c r="G49" s="143"/>
      <c r="H49" s="143"/>
      <c r="I49" s="143"/>
      <c r="J49" s="143"/>
    </row>
    <row r="50" spans="1:10" x14ac:dyDescent="0.2">
      <c r="A50" s="144"/>
      <c r="B50" s="144"/>
      <c r="C50" s="144"/>
      <c r="D50" s="144"/>
      <c r="E50" s="144"/>
      <c r="F50" s="144"/>
      <c r="G50" s="144"/>
      <c r="H50" s="144"/>
      <c r="I50" s="144"/>
      <c r="J50" s="144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3"/>
  <sheetViews>
    <sheetView topLeftCell="A4" zoomScale="91" zoomScaleNormal="91" workbookViewId="0">
      <selection activeCell="V12" sqref="V12"/>
    </sheetView>
  </sheetViews>
  <sheetFormatPr baseColWidth="10" defaultRowHeight="12.75" x14ac:dyDescent="0.2"/>
  <cols>
    <col min="2" max="2" width="5.7109375" customWidth="1"/>
    <col min="3" max="3" width="7.42578125" customWidth="1"/>
    <col min="4" max="4" width="7.7109375" customWidth="1"/>
    <col min="5" max="5" width="5.85546875" customWidth="1"/>
    <col min="6" max="6" width="7.5703125" customWidth="1"/>
    <col min="7" max="7" width="5.5703125" customWidth="1"/>
    <col min="8" max="8" width="4.7109375" customWidth="1"/>
    <col min="9" max="9" width="5.28515625" customWidth="1"/>
    <col min="10" max="10" width="5.5703125" customWidth="1"/>
    <col min="11" max="11" width="5.140625" customWidth="1"/>
    <col min="12" max="12" width="3.140625" customWidth="1"/>
    <col min="13" max="15" width="4.7109375" customWidth="1"/>
    <col min="16" max="16" width="5.140625" customWidth="1"/>
    <col min="17" max="20" width="4.7109375" customWidth="1"/>
    <col min="21" max="21" width="6.42578125" customWidth="1"/>
    <col min="22" max="28" width="4.7109375" customWidth="1"/>
    <col min="29" max="29" width="3.7109375" customWidth="1"/>
    <col min="30" max="31" width="4.7109375" customWidth="1"/>
    <col min="32" max="32" width="5.28515625" customWidth="1"/>
    <col min="33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9" t="s">
        <v>93</v>
      </c>
      <c r="N2" s="249"/>
      <c r="O2" s="249"/>
      <c r="P2" s="249"/>
      <c r="Q2" s="249"/>
      <c r="R2" s="249"/>
      <c r="S2" s="249"/>
      <c r="T2" s="249"/>
      <c r="U2" s="249"/>
      <c r="V2" s="249"/>
      <c r="W2" s="249"/>
      <c r="X2" s="249"/>
      <c r="Y2" s="249"/>
      <c r="Z2" s="249"/>
      <c r="AA2" s="249"/>
      <c r="AB2" s="249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9" t="s">
        <v>94</v>
      </c>
      <c r="N3" s="249"/>
      <c r="O3" s="249"/>
      <c r="P3" s="249"/>
      <c r="Q3" s="249"/>
      <c r="R3" s="249"/>
      <c r="S3" s="249"/>
      <c r="T3" s="249"/>
      <c r="U3" s="249"/>
      <c r="V3" s="249"/>
      <c r="W3" s="249"/>
      <c r="X3" s="249"/>
      <c r="Y3" s="249"/>
      <c r="Z3" s="249"/>
      <c r="AA3" s="249"/>
      <c r="AB3" s="249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9" t="s">
        <v>95</v>
      </c>
      <c r="N4" s="249"/>
      <c r="O4" s="249"/>
      <c r="P4" s="249"/>
      <c r="Q4" s="249"/>
      <c r="R4" s="249"/>
      <c r="S4" s="249"/>
      <c r="T4" s="249"/>
      <c r="U4" s="249"/>
      <c r="V4" s="249"/>
      <c r="W4" s="249"/>
      <c r="X4" s="249"/>
      <c r="Y4" s="249"/>
      <c r="Z4" s="249"/>
      <c r="AA4" s="249"/>
      <c r="AB4" s="249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5" t="s">
        <v>96</v>
      </c>
      <c r="B8" s="245"/>
      <c r="C8" s="244" t="s">
        <v>97</v>
      </c>
      <c r="D8" s="244"/>
      <c r="E8" s="244"/>
      <c r="F8" s="244"/>
      <c r="G8" s="244"/>
      <c r="H8" s="244"/>
      <c r="I8" s="92"/>
      <c r="J8" s="92"/>
      <c r="K8" s="92"/>
      <c r="L8" s="245" t="s">
        <v>98</v>
      </c>
      <c r="M8" s="245"/>
      <c r="N8" s="245"/>
      <c r="O8" s="244" t="str">
        <f>'G-2'!D5</f>
        <v>CALLE 74 X CARRERA 46</v>
      </c>
      <c r="P8" s="244"/>
      <c r="Q8" s="244"/>
      <c r="R8" s="244"/>
      <c r="S8" s="244"/>
      <c r="T8" s="92"/>
      <c r="U8" s="92"/>
      <c r="V8" s="245" t="s">
        <v>99</v>
      </c>
      <c r="W8" s="245"/>
      <c r="X8" s="245"/>
      <c r="Y8" s="244">
        <f>'G-2'!L5</f>
        <v>0</v>
      </c>
      <c r="Z8" s="244"/>
      <c r="AA8" s="244"/>
      <c r="AB8" s="92"/>
      <c r="AC8" s="92"/>
      <c r="AD8" s="92"/>
      <c r="AE8" s="92"/>
      <c r="AF8" s="92"/>
      <c r="AG8" s="92"/>
      <c r="AH8" s="245" t="s">
        <v>100</v>
      </c>
      <c r="AI8" s="245"/>
      <c r="AJ8" s="246">
        <f>'G-2'!S6</f>
        <v>42452</v>
      </c>
      <c r="AK8" s="246"/>
      <c r="AL8" s="246"/>
      <c r="AM8" s="246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8" t="s">
        <v>47</v>
      </c>
      <c r="E10" s="248"/>
      <c r="F10" s="248"/>
      <c r="G10" s="248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8" t="s">
        <v>134</v>
      </c>
      <c r="T10" s="248"/>
      <c r="U10" s="248"/>
      <c r="V10" s="248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8" t="s">
        <v>49</v>
      </c>
      <c r="AI10" s="248"/>
      <c r="AJ10" s="248"/>
      <c r="AK10" s="248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101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7" t="s">
        <v>102</v>
      </c>
      <c r="U12" s="247"/>
      <c r="V12" s="145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0</v>
      </c>
      <c r="AV12" s="97">
        <f t="shared" si="0"/>
        <v>0</v>
      </c>
      <c r="AW12" s="97">
        <f t="shared" si="0"/>
        <v>0</v>
      </c>
      <c r="AX12" s="97">
        <f t="shared" si="0"/>
        <v>0</v>
      </c>
      <c r="AY12" s="97">
        <f t="shared" si="0"/>
        <v>0</v>
      </c>
      <c r="AZ12" s="97">
        <f t="shared" si="0"/>
        <v>0</v>
      </c>
      <c r="BA12" s="97">
        <f t="shared" si="0"/>
        <v>0</v>
      </c>
      <c r="BB12" s="97"/>
      <c r="BC12" s="97"/>
      <c r="BD12" s="97"/>
      <c r="BE12" s="97">
        <f t="shared" ref="BE12:BQ12" si="1">P14</f>
        <v>0</v>
      </c>
      <c r="BF12" s="97">
        <f t="shared" si="1"/>
        <v>0</v>
      </c>
      <c r="BG12" s="97">
        <f t="shared" si="1"/>
        <v>0</v>
      </c>
      <c r="BH12" s="97">
        <f t="shared" si="1"/>
        <v>0</v>
      </c>
      <c r="BI12" s="97">
        <f t="shared" si="1"/>
        <v>0</v>
      </c>
      <c r="BJ12" s="97">
        <f t="shared" si="1"/>
        <v>0</v>
      </c>
      <c r="BK12" s="97">
        <f t="shared" si="1"/>
        <v>0</v>
      </c>
      <c r="BL12" s="97">
        <f t="shared" si="1"/>
        <v>0</v>
      </c>
      <c r="BM12" s="97">
        <f t="shared" si="1"/>
        <v>0</v>
      </c>
      <c r="BN12" s="97">
        <f t="shared" si="1"/>
        <v>0</v>
      </c>
      <c r="BO12" s="97">
        <f t="shared" si="1"/>
        <v>0</v>
      </c>
      <c r="BP12" s="97">
        <f t="shared" si="1"/>
        <v>0</v>
      </c>
      <c r="BQ12" s="97">
        <f t="shared" si="1"/>
        <v>0</v>
      </c>
      <c r="BR12" s="97"/>
      <c r="BS12" s="97"/>
      <c r="BT12" s="97"/>
      <c r="BU12" s="97">
        <f t="shared" ref="BU12:CC12" si="2">AG14</f>
        <v>0</v>
      </c>
      <c r="BV12" s="97">
        <f t="shared" si="2"/>
        <v>0</v>
      </c>
      <c r="BW12" s="97">
        <f t="shared" si="2"/>
        <v>0</v>
      </c>
      <c r="BX12" s="97">
        <f t="shared" si="2"/>
        <v>0</v>
      </c>
      <c r="BY12" s="97">
        <f t="shared" si="2"/>
        <v>0</v>
      </c>
      <c r="BZ12" s="97">
        <f t="shared" si="2"/>
        <v>0</v>
      </c>
      <c r="CA12" s="97">
        <f t="shared" si="2"/>
        <v>0</v>
      </c>
      <c r="CB12" s="97">
        <f t="shared" si="2"/>
        <v>0</v>
      </c>
      <c r="CC12" s="97">
        <f t="shared" si="2"/>
        <v>0</v>
      </c>
    </row>
    <row r="13" spans="1:81" ht="16.5" customHeight="1" x14ac:dyDescent="0.2">
      <c r="A13" s="100" t="s">
        <v>103</v>
      </c>
      <c r="B13" s="148"/>
      <c r="C13" s="148"/>
      <c r="D13" s="148"/>
      <c r="E13" s="148"/>
      <c r="F13" s="148"/>
      <c r="G13" s="148"/>
      <c r="H13" s="148"/>
      <c r="I13" s="148"/>
      <c r="J13" s="148"/>
      <c r="K13" s="148"/>
      <c r="L13" s="149"/>
      <c r="M13" s="148"/>
      <c r="N13" s="148"/>
      <c r="O13" s="148"/>
      <c r="P13" s="148"/>
      <c r="Q13" s="148"/>
      <c r="R13" s="148"/>
      <c r="S13" s="148"/>
      <c r="T13" s="148"/>
      <c r="U13" s="148"/>
      <c r="V13" s="148"/>
      <c r="W13" s="148"/>
      <c r="X13" s="148"/>
      <c r="Y13" s="148"/>
      <c r="Z13" s="148"/>
      <c r="AA13" s="148"/>
      <c r="AB13" s="148"/>
      <c r="AC13" s="149"/>
      <c r="AD13" s="148"/>
      <c r="AE13" s="148"/>
      <c r="AF13" s="148"/>
      <c r="AG13" s="148"/>
      <c r="AH13" s="148"/>
      <c r="AI13" s="148"/>
      <c r="AJ13" s="148"/>
      <c r="AK13" s="148"/>
      <c r="AL13" s="148"/>
      <c r="AM13" s="148"/>
      <c r="AN13" s="148"/>
      <c r="AO13" s="148"/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104</v>
      </c>
      <c r="B14" s="148"/>
      <c r="C14" s="148"/>
      <c r="D14" s="148"/>
      <c r="E14" s="148">
        <f>B13+C13+D13+E13</f>
        <v>0</v>
      </c>
      <c r="F14" s="148">
        <f t="shared" ref="F14:K14" si="3">C13+D13+E13+F13</f>
        <v>0</v>
      </c>
      <c r="G14" s="148">
        <f t="shared" si="3"/>
        <v>0</v>
      </c>
      <c r="H14" s="148">
        <f t="shared" si="3"/>
        <v>0</v>
      </c>
      <c r="I14" s="148">
        <f t="shared" si="3"/>
        <v>0</v>
      </c>
      <c r="J14" s="148">
        <f t="shared" si="3"/>
        <v>0</v>
      </c>
      <c r="K14" s="148">
        <f t="shared" si="3"/>
        <v>0</v>
      </c>
      <c r="L14" s="149"/>
      <c r="M14" s="148"/>
      <c r="N14" s="148"/>
      <c r="O14" s="148"/>
      <c r="P14" s="148">
        <f>M13+N13+O13+P13</f>
        <v>0</v>
      </c>
      <c r="Q14" s="148">
        <f t="shared" ref="Q14:AB14" si="4">N13+O13+P13+Q13</f>
        <v>0</v>
      </c>
      <c r="R14" s="148">
        <f t="shared" si="4"/>
        <v>0</v>
      </c>
      <c r="S14" s="148">
        <f t="shared" si="4"/>
        <v>0</v>
      </c>
      <c r="T14" s="148">
        <f t="shared" si="4"/>
        <v>0</v>
      </c>
      <c r="U14" s="148">
        <f t="shared" si="4"/>
        <v>0</v>
      </c>
      <c r="V14" s="148">
        <f t="shared" si="4"/>
        <v>0</v>
      </c>
      <c r="W14" s="148">
        <f t="shared" si="4"/>
        <v>0</v>
      </c>
      <c r="X14" s="148">
        <f t="shared" si="4"/>
        <v>0</v>
      </c>
      <c r="Y14" s="148">
        <f t="shared" si="4"/>
        <v>0</v>
      </c>
      <c r="Z14" s="148">
        <f t="shared" si="4"/>
        <v>0</v>
      </c>
      <c r="AA14" s="148">
        <f t="shared" si="4"/>
        <v>0</v>
      </c>
      <c r="AB14" s="148">
        <f t="shared" si="4"/>
        <v>0</v>
      </c>
      <c r="AC14" s="149"/>
      <c r="AD14" s="148"/>
      <c r="AE14" s="148"/>
      <c r="AF14" s="148"/>
      <c r="AG14" s="148">
        <f>AD13+AE13+AF13+AG13</f>
        <v>0</v>
      </c>
      <c r="AH14" s="148">
        <f t="shared" ref="AH14:AO14" si="5">AE13+AF13+AG13+AH13</f>
        <v>0</v>
      </c>
      <c r="AI14" s="148">
        <f t="shared" si="5"/>
        <v>0</v>
      </c>
      <c r="AJ14" s="148">
        <f t="shared" si="5"/>
        <v>0</v>
      </c>
      <c r="AK14" s="148">
        <f t="shared" si="5"/>
        <v>0</v>
      </c>
      <c r="AL14" s="148">
        <f t="shared" si="5"/>
        <v>0</v>
      </c>
      <c r="AM14" s="148">
        <f t="shared" si="5"/>
        <v>0</v>
      </c>
      <c r="AN14" s="148">
        <f t="shared" si="5"/>
        <v>0</v>
      </c>
      <c r="AO14" s="148">
        <f t="shared" si="5"/>
        <v>0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105</v>
      </c>
      <c r="B15" s="150"/>
      <c r="C15" s="151" t="s">
        <v>106</v>
      </c>
      <c r="D15" s="152">
        <f>DIRECCIONALIDAD!J10/100</f>
        <v>0</v>
      </c>
      <c r="E15" s="151"/>
      <c r="F15" s="151" t="s">
        <v>107</v>
      </c>
      <c r="G15" s="152">
        <f>DIRECCIONALIDAD!J11/100</f>
        <v>0</v>
      </c>
      <c r="H15" s="151"/>
      <c r="I15" s="151" t="s">
        <v>108</v>
      </c>
      <c r="J15" s="152">
        <f>DIRECCIONALIDAD!J12/100</f>
        <v>0</v>
      </c>
      <c r="K15" s="153"/>
      <c r="L15" s="147"/>
      <c r="M15" s="150"/>
      <c r="N15" s="151"/>
      <c r="O15" s="151" t="s">
        <v>106</v>
      </c>
      <c r="P15" s="152">
        <f>DIRECCIONALIDAD!J13/100</f>
        <v>0</v>
      </c>
      <c r="Q15" s="151"/>
      <c r="R15" s="151"/>
      <c r="S15" s="151"/>
      <c r="T15" s="151" t="s">
        <v>107</v>
      </c>
      <c r="U15" s="152">
        <f>DIRECCIONALIDAD!J14/100</f>
        <v>0</v>
      </c>
      <c r="V15" s="151"/>
      <c r="W15" s="151"/>
      <c r="X15" s="151"/>
      <c r="Y15" s="151" t="s">
        <v>108</v>
      </c>
      <c r="Z15" s="152">
        <f>DIRECCIONALIDAD!J15/100</f>
        <v>0</v>
      </c>
      <c r="AA15" s="151"/>
      <c r="AB15" s="153"/>
      <c r="AC15" s="147"/>
      <c r="AD15" s="150"/>
      <c r="AE15" s="151" t="s">
        <v>106</v>
      </c>
      <c r="AF15" s="152">
        <f>DIRECCIONALIDAD!J16/100</f>
        <v>0</v>
      </c>
      <c r="AG15" s="151"/>
      <c r="AH15" s="151"/>
      <c r="AI15" s="151"/>
      <c r="AJ15" s="151" t="s">
        <v>107</v>
      </c>
      <c r="AK15" s="152">
        <f>DIRECCIONALIDAD!J17/100</f>
        <v>0</v>
      </c>
      <c r="AL15" s="151"/>
      <c r="AM15" s="151"/>
      <c r="AN15" s="151" t="s">
        <v>108</v>
      </c>
      <c r="AO15" s="154">
        <f>DIRECCIONALIDAD!J18/100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61" t="s">
        <v>150</v>
      </c>
      <c r="B16" s="162">
        <f>MAX(B14:K14)</f>
        <v>0</v>
      </c>
      <c r="C16" s="151" t="s">
        <v>106</v>
      </c>
      <c r="D16" s="163">
        <f>+B16*D15</f>
        <v>0</v>
      </c>
      <c r="E16" s="151"/>
      <c r="F16" s="151" t="s">
        <v>107</v>
      </c>
      <c r="G16" s="163">
        <f>+B16*G15</f>
        <v>0</v>
      </c>
      <c r="H16" s="151"/>
      <c r="I16" s="151" t="s">
        <v>108</v>
      </c>
      <c r="J16" s="163">
        <f>+B16*J15</f>
        <v>0</v>
      </c>
      <c r="K16" s="153"/>
      <c r="L16" s="147"/>
      <c r="M16" s="162">
        <f>MAX(M14:AB14)</f>
        <v>0</v>
      </c>
      <c r="N16" s="151"/>
      <c r="O16" s="151" t="s">
        <v>106</v>
      </c>
      <c r="P16" s="164">
        <f>+M16*P15</f>
        <v>0</v>
      </c>
      <c r="Q16" s="151"/>
      <c r="R16" s="151"/>
      <c r="S16" s="151"/>
      <c r="T16" s="151" t="s">
        <v>107</v>
      </c>
      <c r="U16" s="164">
        <f>+M16*U15</f>
        <v>0</v>
      </c>
      <c r="V16" s="151"/>
      <c r="W16" s="151"/>
      <c r="X16" s="151"/>
      <c r="Y16" s="151" t="s">
        <v>108</v>
      </c>
      <c r="Z16" s="164">
        <f>+M16*Z15</f>
        <v>0</v>
      </c>
      <c r="AA16" s="151"/>
      <c r="AB16" s="153"/>
      <c r="AC16" s="147"/>
      <c r="AD16" s="162">
        <f>MAX(AD14:AO14)</f>
        <v>0</v>
      </c>
      <c r="AE16" s="151" t="s">
        <v>106</v>
      </c>
      <c r="AF16" s="163">
        <f>+AD16*AF15</f>
        <v>0</v>
      </c>
      <c r="AG16" s="151"/>
      <c r="AH16" s="151"/>
      <c r="AI16" s="151"/>
      <c r="AJ16" s="151" t="s">
        <v>107</v>
      </c>
      <c r="AK16" s="163">
        <f>+AD16*AK15</f>
        <v>0</v>
      </c>
      <c r="AL16" s="151"/>
      <c r="AM16" s="151"/>
      <c r="AN16" s="151" t="s">
        <v>108</v>
      </c>
      <c r="AO16" s="165">
        <f>+AD16*AO15</f>
        <v>0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7"/>
      <c r="C17" s="147"/>
      <c r="D17" s="147"/>
      <c r="E17" s="147"/>
      <c r="F17" s="147"/>
      <c r="G17" s="147"/>
      <c r="H17" s="147"/>
      <c r="I17" s="147"/>
      <c r="J17" s="147"/>
      <c r="K17" s="147"/>
      <c r="L17" s="147"/>
      <c r="M17" s="147"/>
      <c r="N17" s="147"/>
      <c r="O17" s="147"/>
      <c r="P17" s="147"/>
      <c r="Q17" s="147"/>
      <c r="R17" s="147"/>
      <c r="S17" s="147"/>
      <c r="T17" s="242" t="s">
        <v>102</v>
      </c>
      <c r="U17" s="242"/>
      <c r="V17" s="155">
        <v>2</v>
      </c>
      <c r="W17" s="147"/>
      <c r="X17" s="147"/>
      <c r="Y17" s="147"/>
      <c r="Z17" s="147"/>
      <c r="AA17" s="147"/>
      <c r="AB17" s="147"/>
      <c r="AC17" s="147"/>
      <c r="AD17" s="147"/>
      <c r="AE17" s="147"/>
      <c r="AF17" s="147"/>
      <c r="AG17" s="147"/>
      <c r="AH17" s="147"/>
      <c r="AI17" s="147"/>
      <c r="AJ17" s="147"/>
      <c r="AK17" s="147"/>
      <c r="AL17" s="147"/>
      <c r="AM17" s="147"/>
      <c r="AN17" s="147"/>
      <c r="AO17" s="147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103</v>
      </c>
      <c r="B18" s="148">
        <f>'G-2'!F10</f>
        <v>367.5</v>
      </c>
      <c r="C18" s="148">
        <f>'G-2'!F11</f>
        <v>366.5</v>
      </c>
      <c r="D18" s="148">
        <f>'G-2'!F12</f>
        <v>346</v>
      </c>
      <c r="E18" s="148">
        <f>'G-2'!F13</f>
        <v>340</v>
      </c>
      <c r="F18" s="148">
        <f>'G-2'!F14</f>
        <v>318</v>
      </c>
      <c r="G18" s="148">
        <f>'G-2'!F15</f>
        <v>300.5</v>
      </c>
      <c r="H18" s="148">
        <f>'G-2'!F16</f>
        <v>301.5</v>
      </c>
      <c r="I18" s="148">
        <f>'G-2'!F17</f>
        <v>286</v>
      </c>
      <c r="J18" s="148">
        <f>'G-2'!F18</f>
        <v>299.5</v>
      </c>
      <c r="K18" s="148">
        <f>'G-2'!F19</f>
        <v>293.5</v>
      </c>
      <c r="L18" s="149"/>
      <c r="M18" s="148">
        <f>'G-2'!F20</f>
        <v>244</v>
      </c>
      <c r="N18" s="148">
        <f>'G-2'!F21</f>
        <v>266.5</v>
      </c>
      <c r="O18" s="148">
        <f>'G-2'!F22</f>
        <v>298</v>
      </c>
      <c r="P18" s="148">
        <f>'G-2'!M10</f>
        <v>280.5</v>
      </c>
      <c r="Q18" s="148">
        <f>'G-2'!M11</f>
        <v>299</v>
      </c>
      <c r="R18" s="148">
        <f>'G-2'!M12</f>
        <v>237.5</v>
      </c>
      <c r="S18" s="148">
        <f>'G-2'!M13</f>
        <v>251.5</v>
      </c>
      <c r="T18" s="148">
        <f>'G-2'!M14</f>
        <v>239.5</v>
      </c>
      <c r="U18" s="148">
        <f>'G-2'!M15</f>
        <v>225</v>
      </c>
      <c r="V18" s="148">
        <f>'G-2'!M16</f>
        <v>210.5</v>
      </c>
      <c r="W18" s="148">
        <f>'G-2'!M17</f>
        <v>211</v>
      </c>
      <c r="X18" s="148">
        <f>'G-2'!M18</f>
        <v>211</v>
      </c>
      <c r="Y18" s="148">
        <f>'G-2'!M19</f>
        <v>295.5</v>
      </c>
      <c r="Z18" s="148">
        <f>'G-2'!M20</f>
        <v>242.5</v>
      </c>
      <c r="AA18" s="148">
        <f>'G-2'!M21</f>
        <v>269.5</v>
      </c>
      <c r="AB18" s="148">
        <f>'G-2'!M22</f>
        <v>256.5</v>
      </c>
      <c r="AC18" s="149"/>
      <c r="AD18" s="148">
        <f>'G-2'!T10</f>
        <v>248.5</v>
      </c>
      <c r="AE18" s="148">
        <f>'G-2'!T11</f>
        <v>270</v>
      </c>
      <c r="AF18" s="148">
        <f>'G-2'!T12</f>
        <v>263.5</v>
      </c>
      <c r="AG18" s="148">
        <f>'G-2'!T13</f>
        <v>349</v>
      </c>
      <c r="AH18" s="148">
        <f>'G-2'!T14</f>
        <v>261</v>
      </c>
      <c r="AI18" s="148">
        <f>'G-2'!T15</f>
        <v>260</v>
      </c>
      <c r="AJ18" s="148">
        <f>'G-2'!T16</f>
        <v>241</v>
      </c>
      <c r="AK18" s="148">
        <f>'G-2'!T17</f>
        <v>269</v>
      </c>
      <c r="AL18" s="148">
        <f>'G-2'!T18</f>
        <v>252</v>
      </c>
      <c r="AM18" s="148">
        <f>'G-2'!T19</f>
        <v>272</v>
      </c>
      <c r="AN18" s="148">
        <f>'G-2'!T20</f>
        <v>246</v>
      </c>
      <c r="AO18" s="148">
        <f>'G-2'!T21</f>
        <v>229.5</v>
      </c>
      <c r="AP18" s="101"/>
      <c r="AQ18" s="101"/>
      <c r="AR18" s="101"/>
      <c r="AS18" s="101"/>
      <c r="AT18" s="101"/>
      <c r="AU18" s="101">
        <f t="shared" ref="AU18:BA18" si="6">E19</f>
        <v>1420</v>
      </c>
      <c r="AV18" s="101">
        <f t="shared" si="6"/>
        <v>1370.5</v>
      </c>
      <c r="AW18" s="101">
        <f t="shared" si="6"/>
        <v>1304.5</v>
      </c>
      <c r="AX18" s="101">
        <f t="shared" si="6"/>
        <v>1260</v>
      </c>
      <c r="AY18" s="101">
        <f t="shared" si="6"/>
        <v>1206</v>
      </c>
      <c r="AZ18" s="101">
        <f t="shared" si="6"/>
        <v>1187.5</v>
      </c>
      <c r="BA18" s="101">
        <f t="shared" si="6"/>
        <v>1180.5</v>
      </c>
      <c r="BB18" s="101"/>
      <c r="BC18" s="101"/>
      <c r="BD18" s="101"/>
      <c r="BE18" s="101">
        <f t="shared" ref="BE18:BQ18" si="7">P19</f>
        <v>1089</v>
      </c>
      <c r="BF18" s="101">
        <f t="shared" si="7"/>
        <v>1144</v>
      </c>
      <c r="BG18" s="101">
        <f t="shared" si="7"/>
        <v>1115</v>
      </c>
      <c r="BH18" s="101">
        <f t="shared" si="7"/>
        <v>1068.5</v>
      </c>
      <c r="BI18" s="101">
        <f t="shared" si="7"/>
        <v>1027.5</v>
      </c>
      <c r="BJ18" s="101">
        <f t="shared" si="7"/>
        <v>953.5</v>
      </c>
      <c r="BK18" s="101">
        <f t="shared" si="7"/>
        <v>926.5</v>
      </c>
      <c r="BL18" s="101">
        <f t="shared" si="7"/>
        <v>886</v>
      </c>
      <c r="BM18" s="101">
        <f t="shared" si="7"/>
        <v>857.5</v>
      </c>
      <c r="BN18" s="101">
        <f t="shared" si="7"/>
        <v>928</v>
      </c>
      <c r="BO18" s="101">
        <f t="shared" si="7"/>
        <v>960</v>
      </c>
      <c r="BP18" s="101">
        <f t="shared" si="7"/>
        <v>1018.5</v>
      </c>
      <c r="BQ18" s="101">
        <f t="shared" si="7"/>
        <v>1064</v>
      </c>
      <c r="BR18" s="101"/>
      <c r="BS18" s="101"/>
      <c r="BT18" s="101"/>
      <c r="BU18" s="101">
        <f t="shared" ref="BU18:CC18" si="8">AG19</f>
        <v>1131</v>
      </c>
      <c r="BV18" s="101">
        <f t="shared" si="8"/>
        <v>1143.5</v>
      </c>
      <c r="BW18" s="101">
        <f t="shared" si="8"/>
        <v>1133.5</v>
      </c>
      <c r="BX18" s="101">
        <f t="shared" si="8"/>
        <v>1111</v>
      </c>
      <c r="BY18" s="101">
        <f t="shared" si="8"/>
        <v>1031</v>
      </c>
      <c r="BZ18" s="101">
        <f t="shared" si="8"/>
        <v>1022</v>
      </c>
      <c r="CA18" s="101">
        <f t="shared" si="8"/>
        <v>1034</v>
      </c>
      <c r="CB18" s="101">
        <f t="shared" si="8"/>
        <v>1039</v>
      </c>
      <c r="CC18" s="101">
        <f t="shared" si="8"/>
        <v>999.5</v>
      </c>
    </row>
    <row r="19" spans="1:81" ht="16.5" customHeight="1" x14ac:dyDescent="0.2">
      <c r="A19" s="100" t="s">
        <v>104</v>
      </c>
      <c r="B19" s="148"/>
      <c r="C19" s="148"/>
      <c r="D19" s="148"/>
      <c r="E19" s="148">
        <f>B18+C18+D18+E18</f>
        <v>1420</v>
      </c>
      <c r="F19" s="148">
        <f t="shared" ref="F19:K19" si="9">C18+D18+E18+F18</f>
        <v>1370.5</v>
      </c>
      <c r="G19" s="148">
        <f t="shared" si="9"/>
        <v>1304.5</v>
      </c>
      <c r="H19" s="148">
        <f t="shared" si="9"/>
        <v>1260</v>
      </c>
      <c r="I19" s="148">
        <f t="shared" si="9"/>
        <v>1206</v>
      </c>
      <c r="J19" s="148">
        <f t="shared" si="9"/>
        <v>1187.5</v>
      </c>
      <c r="K19" s="148">
        <f t="shared" si="9"/>
        <v>1180.5</v>
      </c>
      <c r="L19" s="149"/>
      <c r="M19" s="148"/>
      <c r="N19" s="148"/>
      <c r="O19" s="148"/>
      <c r="P19" s="148">
        <f>M18+N18+O18+P18</f>
        <v>1089</v>
      </c>
      <c r="Q19" s="148">
        <f t="shared" ref="Q19:AB19" si="10">N18+O18+P18+Q18</f>
        <v>1144</v>
      </c>
      <c r="R19" s="148">
        <f t="shared" si="10"/>
        <v>1115</v>
      </c>
      <c r="S19" s="148">
        <f t="shared" si="10"/>
        <v>1068.5</v>
      </c>
      <c r="T19" s="148">
        <f t="shared" si="10"/>
        <v>1027.5</v>
      </c>
      <c r="U19" s="148">
        <f t="shared" si="10"/>
        <v>953.5</v>
      </c>
      <c r="V19" s="148">
        <f t="shared" si="10"/>
        <v>926.5</v>
      </c>
      <c r="W19" s="148">
        <f t="shared" si="10"/>
        <v>886</v>
      </c>
      <c r="X19" s="148">
        <f t="shared" si="10"/>
        <v>857.5</v>
      </c>
      <c r="Y19" s="148">
        <f t="shared" si="10"/>
        <v>928</v>
      </c>
      <c r="Z19" s="148">
        <f t="shared" si="10"/>
        <v>960</v>
      </c>
      <c r="AA19" s="148">
        <f t="shared" si="10"/>
        <v>1018.5</v>
      </c>
      <c r="AB19" s="148">
        <f t="shared" si="10"/>
        <v>1064</v>
      </c>
      <c r="AC19" s="149"/>
      <c r="AD19" s="148"/>
      <c r="AE19" s="148"/>
      <c r="AF19" s="148"/>
      <c r="AG19" s="148">
        <f>AD18+AE18+AF18+AG18</f>
        <v>1131</v>
      </c>
      <c r="AH19" s="148">
        <f t="shared" ref="AH19:AO19" si="11">AE18+AF18+AG18+AH18</f>
        <v>1143.5</v>
      </c>
      <c r="AI19" s="148">
        <f t="shared" si="11"/>
        <v>1133.5</v>
      </c>
      <c r="AJ19" s="148">
        <f t="shared" si="11"/>
        <v>1111</v>
      </c>
      <c r="AK19" s="148">
        <f t="shared" si="11"/>
        <v>1031</v>
      </c>
      <c r="AL19" s="148">
        <f t="shared" si="11"/>
        <v>1022</v>
      </c>
      <c r="AM19" s="148">
        <f t="shared" si="11"/>
        <v>1034</v>
      </c>
      <c r="AN19" s="148">
        <f t="shared" si="11"/>
        <v>1039</v>
      </c>
      <c r="AO19" s="148">
        <f t="shared" si="11"/>
        <v>999.5</v>
      </c>
      <c r="AP19" s="101"/>
      <c r="AQ19" s="101"/>
      <c r="AR19" s="101"/>
      <c r="AS19" s="101"/>
      <c r="AT19" s="101"/>
      <c r="AU19" s="101">
        <f t="shared" ref="AU19:BA19" si="12">E29</f>
        <v>435</v>
      </c>
      <c r="AV19" s="101">
        <f t="shared" si="12"/>
        <v>455.5</v>
      </c>
      <c r="AW19" s="101">
        <f t="shared" si="12"/>
        <v>451</v>
      </c>
      <c r="AX19" s="101">
        <f t="shared" si="12"/>
        <v>457</v>
      </c>
      <c r="AY19" s="101">
        <f t="shared" si="12"/>
        <v>452</v>
      </c>
      <c r="AZ19" s="101">
        <f t="shared" si="12"/>
        <v>443.5</v>
      </c>
      <c r="BA19" s="101">
        <f t="shared" si="12"/>
        <v>451</v>
      </c>
      <c r="BB19" s="101"/>
      <c r="BC19" s="101"/>
      <c r="BD19" s="101"/>
      <c r="BE19" s="101">
        <f t="shared" ref="BE19:BQ19" si="13">P29</f>
        <v>475.5</v>
      </c>
      <c r="BF19" s="101">
        <f t="shared" si="13"/>
        <v>489.5</v>
      </c>
      <c r="BG19" s="101">
        <f t="shared" si="13"/>
        <v>508.5</v>
      </c>
      <c r="BH19" s="101">
        <f t="shared" si="13"/>
        <v>506</v>
      </c>
      <c r="BI19" s="101">
        <f t="shared" si="13"/>
        <v>492.5</v>
      </c>
      <c r="BJ19" s="101">
        <f t="shared" si="13"/>
        <v>453.5</v>
      </c>
      <c r="BK19" s="101">
        <f t="shared" si="13"/>
        <v>408.5</v>
      </c>
      <c r="BL19" s="101">
        <f t="shared" si="13"/>
        <v>367.5</v>
      </c>
      <c r="BM19" s="101">
        <f t="shared" si="13"/>
        <v>355.5</v>
      </c>
      <c r="BN19" s="101">
        <f t="shared" si="13"/>
        <v>353</v>
      </c>
      <c r="BO19" s="101">
        <f t="shared" si="13"/>
        <v>372</v>
      </c>
      <c r="BP19" s="101">
        <f t="shared" si="13"/>
        <v>398</v>
      </c>
      <c r="BQ19" s="101">
        <f t="shared" si="13"/>
        <v>448</v>
      </c>
      <c r="BR19" s="101"/>
      <c r="BS19" s="101"/>
      <c r="BT19" s="101"/>
      <c r="BU19" s="101">
        <f t="shared" ref="BU19:CC19" si="14">AG29</f>
        <v>434</v>
      </c>
      <c r="BV19" s="101">
        <f t="shared" si="14"/>
        <v>435.5</v>
      </c>
      <c r="BW19" s="101">
        <f t="shared" si="14"/>
        <v>459</v>
      </c>
      <c r="BX19" s="101">
        <f t="shared" si="14"/>
        <v>459.5</v>
      </c>
      <c r="BY19" s="101">
        <f t="shared" si="14"/>
        <v>437</v>
      </c>
      <c r="BZ19" s="101">
        <f t="shared" si="14"/>
        <v>432.5</v>
      </c>
      <c r="CA19" s="101">
        <f t="shared" si="14"/>
        <v>427</v>
      </c>
      <c r="CB19" s="101">
        <f t="shared" si="14"/>
        <v>415.5</v>
      </c>
      <c r="CC19" s="101">
        <f t="shared" si="14"/>
        <v>410</v>
      </c>
    </row>
    <row r="20" spans="1:81" ht="16.5" customHeight="1" x14ac:dyDescent="0.2">
      <c r="A20" s="97" t="s">
        <v>105</v>
      </c>
      <c r="B20" s="150"/>
      <c r="C20" s="151" t="s">
        <v>106</v>
      </c>
      <c r="D20" s="152">
        <f>DIRECCIONALIDAD!J19/100</f>
        <v>8.2129963898916969E-2</v>
      </c>
      <c r="E20" s="151"/>
      <c r="F20" s="151" t="s">
        <v>107</v>
      </c>
      <c r="G20" s="152">
        <f>DIRECCIONALIDAD!J20/100</f>
        <v>0.85469314079422387</v>
      </c>
      <c r="H20" s="151"/>
      <c r="I20" s="151" t="s">
        <v>108</v>
      </c>
      <c r="J20" s="152">
        <f>DIRECCIONALIDAD!J21/100</f>
        <v>6.3176895306859202E-2</v>
      </c>
      <c r="K20" s="153"/>
      <c r="L20" s="147"/>
      <c r="M20" s="150"/>
      <c r="N20" s="151"/>
      <c r="O20" s="151" t="s">
        <v>106</v>
      </c>
      <c r="P20" s="152">
        <f>DIRECCIONALIDAD!J22/100</f>
        <v>3.2649253731343281E-2</v>
      </c>
      <c r="Q20" s="151"/>
      <c r="R20" s="151"/>
      <c r="S20" s="151"/>
      <c r="T20" s="151" t="s">
        <v>107</v>
      </c>
      <c r="U20" s="152">
        <f>DIRECCIONALIDAD!J23/100</f>
        <v>0.88899253731343297</v>
      </c>
      <c r="V20" s="151"/>
      <c r="W20" s="151"/>
      <c r="X20" s="151"/>
      <c r="Y20" s="151" t="s">
        <v>108</v>
      </c>
      <c r="Z20" s="152">
        <f>DIRECCIONALIDAD!J24/100</f>
        <v>7.8358208955223885E-2</v>
      </c>
      <c r="AA20" s="151"/>
      <c r="AB20" s="153"/>
      <c r="AC20" s="147"/>
      <c r="AD20" s="150"/>
      <c r="AE20" s="151" t="s">
        <v>106</v>
      </c>
      <c r="AF20" s="152">
        <f>DIRECCIONALIDAD!J25/100</f>
        <v>8.2539682539682524E-2</v>
      </c>
      <c r="AG20" s="151"/>
      <c r="AH20" s="151"/>
      <c r="AI20" s="151"/>
      <c r="AJ20" s="151" t="s">
        <v>107</v>
      </c>
      <c r="AK20" s="152">
        <f>DIRECCIONALIDAD!J26/100</f>
        <v>0.83280423280423277</v>
      </c>
      <c r="AL20" s="151"/>
      <c r="AM20" s="151"/>
      <c r="AN20" s="151" t="s">
        <v>108</v>
      </c>
      <c r="AO20" s="154">
        <f>DIRECCIONALIDAD!J27/100</f>
        <v>8.4656084656084651E-2</v>
      </c>
      <c r="AP20" s="92"/>
      <c r="AQ20" s="92"/>
      <c r="AR20" s="92"/>
      <c r="AS20" s="92"/>
      <c r="AT20" s="92"/>
      <c r="AU20" s="92">
        <f t="shared" ref="AU20:BA20" si="15">E24</f>
        <v>431</v>
      </c>
      <c r="AV20" s="92">
        <f t="shared" si="15"/>
        <v>467</v>
      </c>
      <c r="AW20" s="92">
        <f t="shared" si="15"/>
        <v>479.5</v>
      </c>
      <c r="AX20" s="92">
        <f t="shared" si="15"/>
        <v>480</v>
      </c>
      <c r="AY20" s="92">
        <f t="shared" si="15"/>
        <v>506.5</v>
      </c>
      <c r="AZ20" s="92">
        <f t="shared" si="15"/>
        <v>519</v>
      </c>
      <c r="BA20" s="92">
        <f t="shared" si="15"/>
        <v>520.5</v>
      </c>
      <c r="BB20" s="92"/>
      <c r="BC20" s="92"/>
      <c r="BD20" s="92"/>
      <c r="BE20" s="92">
        <f t="shared" ref="BE20:BQ20" si="16">P24</f>
        <v>499.5</v>
      </c>
      <c r="BF20" s="92">
        <f t="shared" si="16"/>
        <v>529.5</v>
      </c>
      <c r="BG20" s="92">
        <f t="shared" si="16"/>
        <v>530</v>
      </c>
      <c r="BH20" s="92">
        <f t="shared" si="16"/>
        <v>544.5</v>
      </c>
      <c r="BI20" s="92">
        <f t="shared" si="16"/>
        <v>549</v>
      </c>
      <c r="BJ20" s="92">
        <f t="shared" si="16"/>
        <v>539</v>
      </c>
      <c r="BK20" s="92">
        <f t="shared" si="16"/>
        <v>528.5</v>
      </c>
      <c r="BL20" s="92">
        <f t="shared" si="16"/>
        <v>492.5</v>
      </c>
      <c r="BM20" s="92">
        <f t="shared" si="16"/>
        <v>467</v>
      </c>
      <c r="BN20" s="92">
        <f t="shared" si="16"/>
        <v>432.5</v>
      </c>
      <c r="BO20" s="92">
        <f t="shared" si="16"/>
        <v>425.5</v>
      </c>
      <c r="BP20" s="92">
        <f t="shared" si="16"/>
        <v>464.5</v>
      </c>
      <c r="BQ20" s="92">
        <f t="shared" si="16"/>
        <v>471.5</v>
      </c>
      <c r="BR20" s="92"/>
      <c r="BS20" s="92"/>
      <c r="BT20" s="92"/>
      <c r="BU20" s="92">
        <f t="shared" ref="BU20:CC20" si="17">AG24</f>
        <v>558</v>
      </c>
      <c r="BV20" s="92">
        <f t="shared" si="17"/>
        <v>599.5</v>
      </c>
      <c r="BW20" s="92">
        <f t="shared" si="17"/>
        <v>654</v>
      </c>
      <c r="BX20" s="92">
        <f t="shared" si="17"/>
        <v>671.5</v>
      </c>
      <c r="BY20" s="92">
        <f t="shared" si="17"/>
        <v>633</v>
      </c>
      <c r="BZ20" s="92">
        <f t="shared" si="17"/>
        <v>596</v>
      </c>
      <c r="CA20" s="92">
        <f t="shared" si="17"/>
        <v>528.5</v>
      </c>
      <c r="CB20" s="92">
        <f t="shared" si="17"/>
        <v>502.5</v>
      </c>
      <c r="CC20" s="92">
        <f t="shared" si="17"/>
        <v>478.5</v>
      </c>
    </row>
    <row r="21" spans="1:81" ht="16.5" customHeight="1" x14ac:dyDescent="0.2">
      <c r="A21" s="161" t="s">
        <v>150</v>
      </c>
      <c r="B21" s="162">
        <f>MAX(B19:K19)</f>
        <v>1420</v>
      </c>
      <c r="C21" s="151" t="s">
        <v>106</v>
      </c>
      <c r="D21" s="163">
        <f>+B21*D20</f>
        <v>116.6245487364621</v>
      </c>
      <c r="E21" s="151"/>
      <c r="F21" s="151" t="s">
        <v>107</v>
      </c>
      <c r="G21" s="163">
        <f>+B21*G20</f>
        <v>1213.664259927798</v>
      </c>
      <c r="H21" s="151"/>
      <c r="I21" s="151" t="s">
        <v>108</v>
      </c>
      <c r="J21" s="163">
        <f>+B21*J20</f>
        <v>89.711191335740068</v>
      </c>
      <c r="K21" s="153"/>
      <c r="L21" s="147"/>
      <c r="M21" s="162">
        <f>MAX(M19:AB19)</f>
        <v>1144</v>
      </c>
      <c r="N21" s="151"/>
      <c r="O21" s="151" t="s">
        <v>106</v>
      </c>
      <c r="P21" s="164">
        <f>+M21*P20</f>
        <v>37.350746268656714</v>
      </c>
      <c r="Q21" s="151"/>
      <c r="R21" s="151"/>
      <c r="S21" s="151"/>
      <c r="T21" s="151" t="s">
        <v>107</v>
      </c>
      <c r="U21" s="164">
        <f>+M21*U20</f>
        <v>1017.0074626865674</v>
      </c>
      <c r="V21" s="151"/>
      <c r="W21" s="151"/>
      <c r="X21" s="151"/>
      <c r="Y21" s="151" t="s">
        <v>108</v>
      </c>
      <c r="Z21" s="164">
        <f>+M21*Z20</f>
        <v>89.641791044776127</v>
      </c>
      <c r="AA21" s="151"/>
      <c r="AB21" s="153"/>
      <c r="AC21" s="147"/>
      <c r="AD21" s="162">
        <f>MAX(AD19:AO19)</f>
        <v>1143.5</v>
      </c>
      <c r="AE21" s="151" t="s">
        <v>106</v>
      </c>
      <c r="AF21" s="163">
        <f>+AD21*AF20</f>
        <v>94.384126984126965</v>
      </c>
      <c r="AG21" s="151"/>
      <c r="AH21" s="151"/>
      <c r="AI21" s="151"/>
      <c r="AJ21" s="151" t="s">
        <v>107</v>
      </c>
      <c r="AK21" s="163">
        <f>+AD21*AK20</f>
        <v>952.31164021164022</v>
      </c>
      <c r="AL21" s="151"/>
      <c r="AM21" s="151"/>
      <c r="AN21" s="151" t="s">
        <v>108</v>
      </c>
      <c r="AO21" s="165">
        <f>+AD21*AO20</f>
        <v>96.804232804232797</v>
      </c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92"/>
      <c r="BK21" s="92"/>
      <c r="BL21" s="92"/>
      <c r="BM21" s="92"/>
      <c r="BN21" s="92"/>
      <c r="BO21" s="92"/>
      <c r="BP21" s="92"/>
      <c r="BQ21" s="92"/>
      <c r="BR21" s="92"/>
      <c r="BS21" s="92"/>
      <c r="BT21" s="92"/>
      <c r="BU21" s="92"/>
      <c r="BV21" s="92"/>
      <c r="BW21" s="92"/>
      <c r="BX21" s="92"/>
      <c r="BY21" s="92"/>
      <c r="BZ21" s="92"/>
      <c r="CA21" s="92"/>
      <c r="CB21" s="92"/>
      <c r="CC21" s="92"/>
    </row>
    <row r="22" spans="1:81" ht="16.5" customHeight="1" x14ac:dyDescent="0.2">
      <c r="A22" s="92"/>
      <c r="B22" s="147"/>
      <c r="C22" s="147"/>
      <c r="D22" s="147"/>
      <c r="E22" s="147"/>
      <c r="F22" s="147"/>
      <c r="G22" s="147"/>
      <c r="H22" s="147"/>
      <c r="I22" s="147"/>
      <c r="J22" s="147"/>
      <c r="K22" s="147"/>
      <c r="L22" s="147"/>
      <c r="M22" s="147"/>
      <c r="N22" s="147"/>
      <c r="O22" s="147"/>
      <c r="P22" s="147"/>
      <c r="Q22" s="147"/>
      <c r="R22" s="147"/>
      <c r="S22" s="147"/>
      <c r="T22" s="242" t="s">
        <v>102</v>
      </c>
      <c r="U22" s="242"/>
      <c r="V22" s="155">
        <v>3</v>
      </c>
      <c r="W22" s="147"/>
      <c r="X22" s="147"/>
      <c r="Y22" s="147"/>
      <c r="Z22" s="147"/>
      <c r="AA22" s="147"/>
      <c r="AB22" s="147"/>
      <c r="AC22" s="147"/>
      <c r="AD22" s="147"/>
      <c r="AE22" s="147"/>
      <c r="AF22" s="147"/>
      <c r="AG22" s="147"/>
      <c r="AH22" s="147"/>
      <c r="AI22" s="147"/>
      <c r="AJ22" s="147"/>
      <c r="AK22" s="147"/>
      <c r="AL22" s="147"/>
      <c r="AM22" s="147"/>
      <c r="AN22" s="147"/>
      <c r="AO22" s="147"/>
      <c r="AP22" s="92"/>
      <c r="AQ22" s="92"/>
      <c r="AR22" s="92"/>
      <c r="AS22" s="92"/>
      <c r="AT22" s="92"/>
      <c r="AU22" s="92">
        <f t="shared" ref="AU22:BA22" si="18">E34</f>
        <v>2286</v>
      </c>
      <c r="AV22" s="92">
        <f t="shared" si="18"/>
        <v>2293</v>
      </c>
      <c r="AW22" s="92">
        <f t="shared" si="18"/>
        <v>2235</v>
      </c>
      <c r="AX22" s="92">
        <f t="shared" si="18"/>
        <v>2197</v>
      </c>
      <c r="AY22" s="92">
        <f t="shared" si="18"/>
        <v>2164.5</v>
      </c>
      <c r="AZ22" s="92">
        <f t="shared" si="18"/>
        <v>2150</v>
      </c>
      <c r="BA22" s="92">
        <f t="shared" si="18"/>
        <v>2152</v>
      </c>
      <c r="BB22" s="92"/>
      <c r="BC22" s="92"/>
      <c r="BD22" s="92"/>
      <c r="BE22" s="92">
        <f t="shared" ref="BE22:BQ22" si="19">P34</f>
        <v>2064</v>
      </c>
      <c r="BF22" s="92">
        <f t="shared" si="19"/>
        <v>2163</v>
      </c>
      <c r="BG22" s="92">
        <f t="shared" si="19"/>
        <v>2153.5</v>
      </c>
      <c r="BH22" s="92">
        <f t="shared" si="19"/>
        <v>2119</v>
      </c>
      <c r="BI22" s="92">
        <f t="shared" si="19"/>
        <v>2069</v>
      </c>
      <c r="BJ22" s="92">
        <f t="shared" si="19"/>
        <v>1946</v>
      </c>
      <c r="BK22" s="92">
        <f t="shared" si="19"/>
        <v>1863.5</v>
      </c>
      <c r="BL22" s="92">
        <f t="shared" si="19"/>
        <v>1746</v>
      </c>
      <c r="BM22" s="92">
        <f t="shared" si="19"/>
        <v>1680</v>
      </c>
      <c r="BN22" s="92">
        <f t="shared" si="19"/>
        <v>1713.5</v>
      </c>
      <c r="BO22" s="92">
        <f t="shared" si="19"/>
        <v>1757.5</v>
      </c>
      <c r="BP22" s="92">
        <f t="shared" si="19"/>
        <v>1881</v>
      </c>
      <c r="BQ22" s="92">
        <f t="shared" si="19"/>
        <v>1983.5</v>
      </c>
      <c r="BR22" s="92"/>
      <c r="BS22" s="92"/>
      <c r="BT22" s="92"/>
      <c r="BU22" s="92">
        <f t="shared" ref="BU22:CC22" si="20">AG34</f>
        <v>2123</v>
      </c>
      <c r="BV22" s="92">
        <f t="shared" si="20"/>
        <v>2178.5</v>
      </c>
      <c r="BW22" s="92">
        <f t="shared" si="20"/>
        <v>2246.5</v>
      </c>
      <c r="BX22" s="92">
        <f t="shared" si="20"/>
        <v>2242</v>
      </c>
      <c r="BY22" s="92">
        <f t="shared" si="20"/>
        <v>2101</v>
      </c>
      <c r="BZ22" s="92">
        <f t="shared" si="20"/>
        <v>2050.5</v>
      </c>
      <c r="CA22" s="92">
        <f t="shared" si="20"/>
        <v>1989.5</v>
      </c>
      <c r="CB22" s="92">
        <f t="shared" si="20"/>
        <v>1957</v>
      </c>
      <c r="CC22" s="92">
        <f t="shared" si="20"/>
        <v>1888</v>
      </c>
    </row>
    <row r="23" spans="1:81" ht="16.5" customHeight="1" x14ac:dyDescent="0.2">
      <c r="A23" s="100" t="s">
        <v>103</v>
      </c>
      <c r="B23" s="148">
        <f>'G-3'!F10</f>
        <v>86</v>
      </c>
      <c r="C23" s="148">
        <f>'G-3'!F11</f>
        <v>108</v>
      </c>
      <c r="D23" s="148">
        <f>'G-3'!F12</f>
        <v>119.5</v>
      </c>
      <c r="E23" s="148">
        <f>'G-3'!F13</f>
        <v>117.5</v>
      </c>
      <c r="F23" s="148">
        <f>'G-3'!F14</f>
        <v>122</v>
      </c>
      <c r="G23" s="148">
        <f>'G-3'!F15</f>
        <v>120.5</v>
      </c>
      <c r="H23" s="148">
        <f>'G-3'!F16</f>
        <v>120</v>
      </c>
      <c r="I23" s="148">
        <f>'G-3'!F17</f>
        <v>144</v>
      </c>
      <c r="J23" s="148">
        <f>'G-3'!F18</f>
        <v>134.5</v>
      </c>
      <c r="K23" s="148">
        <f>'G-3'!F19</f>
        <v>122</v>
      </c>
      <c r="L23" s="149"/>
      <c r="M23" s="148">
        <f>'G-3'!F20</f>
        <v>115.5</v>
      </c>
      <c r="N23" s="148">
        <f>'G-3'!F21</f>
        <v>128</v>
      </c>
      <c r="O23" s="148">
        <f>'G-3'!F22</f>
        <v>121</v>
      </c>
      <c r="P23" s="148">
        <f>'G-3'!M10</f>
        <v>135</v>
      </c>
      <c r="Q23" s="148">
        <f>'G-3'!M11</f>
        <v>145.5</v>
      </c>
      <c r="R23" s="148">
        <f>'G-3'!M12</f>
        <v>128.5</v>
      </c>
      <c r="S23" s="148">
        <f>'G-3'!M13</f>
        <v>135.5</v>
      </c>
      <c r="T23" s="148">
        <f>'G-3'!M14</f>
        <v>139.5</v>
      </c>
      <c r="U23" s="148">
        <f>'G-3'!M15</f>
        <v>135.5</v>
      </c>
      <c r="V23" s="148">
        <f>'G-3'!M16</f>
        <v>118</v>
      </c>
      <c r="W23" s="148">
        <f>'G-3'!M17</f>
        <v>99.5</v>
      </c>
      <c r="X23" s="148">
        <f>'G-3'!M18</f>
        <v>114</v>
      </c>
      <c r="Y23" s="148">
        <f>'G-3'!M19</f>
        <v>101</v>
      </c>
      <c r="Z23" s="148">
        <f>'G-3'!M20</f>
        <v>111</v>
      </c>
      <c r="AA23" s="148">
        <f>'G-3'!M21</f>
        <v>138.5</v>
      </c>
      <c r="AB23" s="148">
        <f>'G-3'!M22</f>
        <v>121</v>
      </c>
      <c r="AC23" s="149"/>
      <c r="AD23" s="148">
        <f>'G-3'!T10</f>
        <v>130.5</v>
      </c>
      <c r="AE23" s="148">
        <f>'G-3'!T11</f>
        <v>119</v>
      </c>
      <c r="AF23" s="148">
        <f>'G-3'!T12</f>
        <v>129</v>
      </c>
      <c r="AG23" s="148">
        <f>'G-3'!T13</f>
        <v>179.5</v>
      </c>
      <c r="AH23" s="148">
        <f>'G-3'!T14</f>
        <v>172</v>
      </c>
      <c r="AI23" s="148">
        <f>'G-3'!T15</f>
        <v>173.5</v>
      </c>
      <c r="AJ23" s="148">
        <f>'G-3'!T16</f>
        <v>146.5</v>
      </c>
      <c r="AK23" s="148">
        <f>'G-3'!T17</f>
        <v>141</v>
      </c>
      <c r="AL23" s="148">
        <f>'G-3'!T18</f>
        <v>135</v>
      </c>
      <c r="AM23" s="148">
        <f>'G-3'!T19</f>
        <v>106</v>
      </c>
      <c r="AN23" s="148">
        <f>'G-3'!T20</f>
        <v>120.5</v>
      </c>
      <c r="AO23" s="148">
        <f>'G-3'!T21</f>
        <v>117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100" t="s">
        <v>104</v>
      </c>
      <c r="B24" s="148"/>
      <c r="C24" s="148"/>
      <c r="D24" s="148"/>
      <c r="E24" s="148">
        <f>B23+C23+D23+E23</f>
        <v>431</v>
      </c>
      <c r="F24" s="148">
        <f t="shared" ref="F24:K24" si="21">C23+D23+E23+F23</f>
        <v>467</v>
      </c>
      <c r="G24" s="148">
        <f t="shared" si="21"/>
        <v>479.5</v>
      </c>
      <c r="H24" s="148">
        <f t="shared" si="21"/>
        <v>480</v>
      </c>
      <c r="I24" s="148">
        <f t="shared" si="21"/>
        <v>506.5</v>
      </c>
      <c r="J24" s="148">
        <f t="shared" si="21"/>
        <v>519</v>
      </c>
      <c r="K24" s="148">
        <f t="shared" si="21"/>
        <v>520.5</v>
      </c>
      <c r="L24" s="149"/>
      <c r="M24" s="148"/>
      <c r="N24" s="148"/>
      <c r="O24" s="148"/>
      <c r="P24" s="148">
        <f>M23+N23+O23+P23</f>
        <v>499.5</v>
      </c>
      <c r="Q24" s="148">
        <f t="shared" ref="Q24:AB24" si="22">N23+O23+P23+Q23</f>
        <v>529.5</v>
      </c>
      <c r="R24" s="148">
        <f t="shared" si="22"/>
        <v>530</v>
      </c>
      <c r="S24" s="148">
        <f t="shared" si="22"/>
        <v>544.5</v>
      </c>
      <c r="T24" s="148">
        <f t="shared" si="22"/>
        <v>549</v>
      </c>
      <c r="U24" s="148">
        <f t="shared" si="22"/>
        <v>539</v>
      </c>
      <c r="V24" s="148">
        <f t="shared" si="22"/>
        <v>528.5</v>
      </c>
      <c r="W24" s="148">
        <f t="shared" si="22"/>
        <v>492.5</v>
      </c>
      <c r="X24" s="148">
        <f t="shared" si="22"/>
        <v>467</v>
      </c>
      <c r="Y24" s="148">
        <f t="shared" si="22"/>
        <v>432.5</v>
      </c>
      <c r="Z24" s="148">
        <f t="shared" si="22"/>
        <v>425.5</v>
      </c>
      <c r="AA24" s="148">
        <f t="shared" si="22"/>
        <v>464.5</v>
      </c>
      <c r="AB24" s="148">
        <f t="shared" si="22"/>
        <v>471.5</v>
      </c>
      <c r="AC24" s="149"/>
      <c r="AD24" s="148"/>
      <c r="AE24" s="148"/>
      <c r="AF24" s="148"/>
      <c r="AG24" s="148">
        <f>AD23+AE23+AF23+AG23</f>
        <v>558</v>
      </c>
      <c r="AH24" s="148">
        <f t="shared" ref="AH24:AO24" si="23">AE23+AF23+AG23+AH23</f>
        <v>599.5</v>
      </c>
      <c r="AI24" s="148">
        <f t="shared" si="23"/>
        <v>654</v>
      </c>
      <c r="AJ24" s="148">
        <f t="shared" si="23"/>
        <v>671.5</v>
      </c>
      <c r="AK24" s="148">
        <f t="shared" si="23"/>
        <v>633</v>
      </c>
      <c r="AL24" s="148">
        <f t="shared" si="23"/>
        <v>596</v>
      </c>
      <c r="AM24" s="148">
        <f t="shared" si="23"/>
        <v>528.5</v>
      </c>
      <c r="AN24" s="148">
        <f t="shared" si="23"/>
        <v>502.5</v>
      </c>
      <c r="AO24" s="148">
        <f t="shared" si="23"/>
        <v>478.5</v>
      </c>
      <c r="AP24" s="101"/>
      <c r="AQ24" s="101"/>
      <c r="AR24" s="101"/>
      <c r="AS24" s="101"/>
      <c r="AT24" s="101"/>
      <c r="AU24" s="101"/>
      <c r="AV24" s="101"/>
      <c r="AW24" s="101"/>
      <c r="AX24" s="101"/>
      <c r="AY24" s="101"/>
      <c r="AZ24" s="101"/>
      <c r="BA24" s="101"/>
      <c r="BB24" s="101"/>
      <c r="BC24" s="101"/>
      <c r="BD24" s="101"/>
      <c r="BE24" s="101"/>
      <c r="BF24" s="101"/>
      <c r="BG24" s="101"/>
      <c r="BH24" s="101"/>
      <c r="BI24" s="101"/>
      <c r="BJ24" s="101"/>
      <c r="BK24" s="101"/>
      <c r="BL24" s="101"/>
      <c r="BM24" s="101"/>
      <c r="BN24" s="101"/>
      <c r="BO24" s="101"/>
      <c r="BP24" s="101"/>
      <c r="BQ24" s="101"/>
      <c r="BR24" s="101"/>
      <c r="BS24" s="101"/>
      <c r="BT24" s="101"/>
      <c r="BU24" s="101"/>
      <c r="BV24" s="101"/>
      <c r="BW24" s="101"/>
      <c r="BX24" s="101"/>
      <c r="BY24" s="101"/>
      <c r="BZ24" s="101"/>
      <c r="CA24" s="101"/>
      <c r="CB24" s="101"/>
      <c r="CC24" s="101"/>
    </row>
    <row r="25" spans="1:81" ht="16.5" customHeight="1" x14ac:dyDescent="0.2">
      <c r="A25" s="97" t="s">
        <v>105</v>
      </c>
      <c r="B25" s="150"/>
      <c r="C25" s="151" t="s">
        <v>106</v>
      </c>
      <c r="D25" s="152">
        <f>DIRECCIONALIDAD!J28/100</f>
        <v>0</v>
      </c>
      <c r="E25" s="151"/>
      <c r="F25" s="151" t="s">
        <v>107</v>
      </c>
      <c r="G25" s="152">
        <f>DIRECCIONALIDAD!J29/100</f>
        <v>0.84</v>
      </c>
      <c r="H25" s="151"/>
      <c r="I25" s="151" t="s">
        <v>108</v>
      </c>
      <c r="J25" s="152">
        <f>DIRECCIONALIDAD!J30/100</f>
        <v>0.16</v>
      </c>
      <c r="K25" s="153"/>
      <c r="L25" s="147"/>
      <c r="M25" s="150"/>
      <c r="N25" s="151"/>
      <c r="O25" s="151" t="s">
        <v>106</v>
      </c>
      <c r="P25" s="152">
        <f>DIRECCIONALIDAD!J31/100</f>
        <v>0</v>
      </c>
      <c r="Q25" s="151"/>
      <c r="R25" s="151"/>
      <c r="S25" s="151"/>
      <c r="T25" s="151" t="s">
        <v>107</v>
      </c>
      <c r="U25" s="152">
        <f>DIRECCIONALIDAD!J32/100</f>
        <v>0.83044315992292861</v>
      </c>
      <c r="V25" s="151"/>
      <c r="W25" s="151"/>
      <c r="X25" s="151"/>
      <c r="Y25" s="151" t="s">
        <v>108</v>
      </c>
      <c r="Z25" s="152">
        <f>DIRECCIONALIDAD!J33/100</f>
        <v>0.16955684007707128</v>
      </c>
      <c r="AA25" s="151"/>
      <c r="AB25" s="151"/>
      <c r="AC25" s="147"/>
      <c r="AD25" s="150"/>
      <c r="AE25" s="151" t="s">
        <v>106</v>
      </c>
      <c r="AF25" s="152">
        <f>DIRECCIONALIDAD!J34/100</f>
        <v>0</v>
      </c>
      <c r="AG25" s="151"/>
      <c r="AH25" s="151"/>
      <c r="AI25" s="151"/>
      <c r="AJ25" s="151" t="s">
        <v>107</v>
      </c>
      <c r="AK25" s="152">
        <f>DIRECCIONALIDAD!J35/100</f>
        <v>1</v>
      </c>
      <c r="AL25" s="151"/>
      <c r="AM25" s="151"/>
      <c r="AN25" s="151" t="s">
        <v>108</v>
      </c>
      <c r="AO25" s="152">
        <f>DIRECCIONALIDAD!J36/100</f>
        <v>0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161" t="s">
        <v>150</v>
      </c>
      <c r="B26" s="162">
        <f>MAX(B24:K24)</f>
        <v>520.5</v>
      </c>
      <c r="C26" s="151" t="s">
        <v>106</v>
      </c>
      <c r="D26" s="163">
        <f>+B26*D25</f>
        <v>0</v>
      </c>
      <c r="E26" s="151"/>
      <c r="F26" s="151" t="s">
        <v>107</v>
      </c>
      <c r="G26" s="163">
        <f>+B26*G25</f>
        <v>437.21999999999997</v>
      </c>
      <c r="H26" s="151"/>
      <c r="I26" s="151" t="s">
        <v>108</v>
      </c>
      <c r="J26" s="163">
        <f>+B26*J25</f>
        <v>83.28</v>
      </c>
      <c r="K26" s="153"/>
      <c r="L26" s="147"/>
      <c r="M26" s="162">
        <f>MAX(M24:AB24)</f>
        <v>549</v>
      </c>
      <c r="N26" s="151"/>
      <c r="O26" s="151" t="s">
        <v>106</v>
      </c>
      <c r="P26" s="164">
        <f>+M26*P25</f>
        <v>0</v>
      </c>
      <c r="Q26" s="151"/>
      <c r="R26" s="151"/>
      <c r="S26" s="151"/>
      <c r="T26" s="151" t="s">
        <v>107</v>
      </c>
      <c r="U26" s="164">
        <f>+M26*U25</f>
        <v>455.9132947976878</v>
      </c>
      <c r="V26" s="151"/>
      <c r="W26" s="151"/>
      <c r="X26" s="151"/>
      <c r="Y26" s="151" t="s">
        <v>108</v>
      </c>
      <c r="Z26" s="164">
        <f>+M26*Z25</f>
        <v>93.086705202312132</v>
      </c>
      <c r="AA26" s="151"/>
      <c r="AB26" s="153"/>
      <c r="AC26" s="147"/>
      <c r="AD26" s="162">
        <f>MAX(AD24:AO24)</f>
        <v>671.5</v>
      </c>
      <c r="AE26" s="151" t="s">
        <v>106</v>
      </c>
      <c r="AF26" s="163">
        <f>+AD26*AF25</f>
        <v>0</v>
      </c>
      <c r="AG26" s="151"/>
      <c r="AH26" s="151"/>
      <c r="AI26" s="151"/>
      <c r="AJ26" s="151" t="s">
        <v>107</v>
      </c>
      <c r="AK26" s="163">
        <f>+AD26*AK25</f>
        <v>671.5</v>
      </c>
      <c r="AL26" s="151"/>
      <c r="AM26" s="151"/>
      <c r="AN26" s="151" t="s">
        <v>108</v>
      </c>
      <c r="AO26" s="165">
        <f>+AD26*AO25</f>
        <v>0</v>
      </c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92"/>
      <c r="B27" s="147"/>
      <c r="C27" s="147"/>
      <c r="D27" s="147"/>
      <c r="E27" s="147"/>
      <c r="F27" s="147"/>
      <c r="G27" s="147"/>
      <c r="H27" s="147"/>
      <c r="I27" s="147"/>
      <c r="J27" s="147"/>
      <c r="K27" s="147"/>
      <c r="L27" s="147"/>
      <c r="M27" s="147"/>
      <c r="N27" s="147"/>
      <c r="O27" s="147"/>
      <c r="P27" s="147"/>
      <c r="Q27" s="147"/>
      <c r="R27" s="147"/>
      <c r="S27" s="147"/>
      <c r="T27" s="242" t="s">
        <v>102</v>
      </c>
      <c r="U27" s="242"/>
      <c r="V27" s="155">
        <v>4</v>
      </c>
      <c r="W27" s="147"/>
      <c r="X27" s="147"/>
      <c r="Y27" s="147"/>
      <c r="Z27" s="147"/>
      <c r="AA27" s="147"/>
      <c r="AB27" s="147"/>
      <c r="AC27" s="147"/>
      <c r="AD27" s="147"/>
      <c r="AE27" s="147"/>
      <c r="AF27" s="147"/>
      <c r="AG27" s="147"/>
      <c r="AH27" s="147"/>
      <c r="AI27" s="147"/>
      <c r="AJ27" s="147"/>
      <c r="AK27" s="147"/>
      <c r="AL27" s="147"/>
      <c r="AM27" s="147"/>
      <c r="AN27" s="147"/>
      <c r="AO27" s="147"/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100" t="s">
        <v>103</v>
      </c>
      <c r="B28" s="148">
        <f>'G-4'!F10</f>
        <v>99.5</v>
      </c>
      <c r="C28" s="148">
        <f>'G-4'!F11</f>
        <v>112</v>
      </c>
      <c r="D28" s="148">
        <f>'G-4'!F12</f>
        <v>104.5</v>
      </c>
      <c r="E28" s="148">
        <f>'G-4'!F13</f>
        <v>119</v>
      </c>
      <c r="F28" s="148">
        <f>'G-4'!F14</f>
        <v>120</v>
      </c>
      <c r="G28" s="148">
        <f>'G-4'!F15</f>
        <v>107.5</v>
      </c>
      <c r="H28" s="148">
        <f>'G-4'!F16</f>
        <v>110.5</v>
      </c>
      <c r="I28" s="148">
        <f>'G-4'!F17</f>
        <v>114</v>
      </c>
      <c r="J28" s="148">
        <f>'G-4'!F18</f>
        <v>111.5</v>
      </c>
      <c r="K28" s="148">
        <f>'G-4'!F19</f>
        <v>115</v>
      </c>
      <c r="L28" s="149"/>
      <c r="M28" s="148">
        <f>'G-4'!F20</f>
        <v>121.5</v>
      </c>
      <c r="N28" s="148">
        <f>'G-4'!F21</f>
        <v>110.5</v>
      </c>
      <c r="O28" s="148">
        <f>'G-4'!F22</f>
        <v>127.5</v>
      </c>
      <c r="P28" s="148">
        <f>'G-4'!M10</f>
        <v>116</v>
      </c>
      <c r="Q28" s="148">
        <f>'G-4'!M11</f>
        <v>135.5</v>
      </c>
      <c r="R28" s="148">
        <f>'G-4'!M12</f>
        <v>129.5</v>
      </c>
      <c r="S28" s="148">
        <f>'G-4'!M13</f>
        <v>125</v>
      </c>
      <c r="T28" s="148">
        <f>'G-4'!M14</f>
        <v>102.5</v>
      </c>
      <c r="U28" s="148">
        <f>'G-4'!M15</f>
        <v>96.5</v>
      </c>
      <c r="V28" s="148">
        <f>'G-4'!M16</f>
        <v>84.5</v>
      </c>
      <c r="W28" s="148">
        <f>'G-4'!M17</f>
        <v>84</v>
      </c>
      <c r="X28" s="148">
        <f>'G-4'!M18</f>
        <v>90.5</v>
      </c>
      <c r="Y28" s="148">
        <f>'G-4'!M19</f>
        <v>94</v>
      </c>
      <c r="Z28" s="148">
        <f>'G-4'!M20</f>
        <v>103.5</v>
      </c>
      <c r="AA28" s="148">
        <f>'G-4'!M21</f>
        <v>110</v>
      </c>
      <c r="AB28" s="148">
        <f>'G-4'!M22</f>
        <v>140.5</v>
      </c>
      <c r="AC28" s="149"/>
      <c r="AD28" s="148">
        <f>'G-4'!T10</f>
        <v>104</v>
      </c>
      <c r="AE28" s="148">
        <f>'G-4'!T11</f>
        <v>84.5</v>
      </c>
      <c r="AF28" s="148">
        <f>'G-4'!T12</f>
        <v>115.5</v>
      </c>
      <c r="AG28" s="148">
        <f>'G-4'!T13</f>
        <v>130</v>
      </c>
      <c r="AH28" s="148">
        <f>'G-4'!T14</f>
        <v>105.5</v>
      </c>
      <c r="AI28" s="148">
        <f>'G-4'!T15</f>
        <v>108</v>
      </c>
      <c r="AJ28" s="148">
        <f>'G-4'!T16</f>
        <v>116</v>
      </c>
      <c r="AK28" s="148">
        <f>'G-4'!T17</f>
        <v>107.5</v>
      </c>
      <c r="AL28" s="148">
        <f>'G-4'!T18</f>
        <v>101</v>
      </c>
      <c r="AM28" s="148">
        <f>'G-4'!T19</f>
        <v>102.5</v>
      </c>
      <c r="AN28" s="148">
        <f>'G-4'!T20</f>
        <v>104.5</v>
      </c>
      <c r="AO28" s="148">
        <f>'G-4'!T21</f>
        <v>102</v>
      </c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100" t="s">
        <v>104</v>
      </c>
      <c r="B29" s="148"/>
      <c r="C29" s="148"/>
      <c r="D29" s="148"/>
      <c r="E29" s="148">
        <f>B28+C28+D28+E28</f>
        <v>435</v>
      </c>
      <c r="F29" s="148">
        <f t="shared" ref="F29:K29" si="24">C28+D28+E28+F28</f>
        <v>455.5</v>
      </c>
      <c r="G29" s="148">
        <f t="shared" si="24"/>
        <v>451</v>
      </c>
      <c r="H29" s="148">
        <f t="shared" si="24"/>
        <v>457</v>
      </c>
      <c r="I29" s="148">
        <f t="shared" si="24"/>
        <v>452</v>
      </c>
      <c r="J29" s="148">
        <f t="shared" si="24"/>
        <v>443.5</v>
      </c>
      <c r="K29" s="148">
        <f t="shared" si="24"/>
        <v>451</v>
      </c>
      <c r="L29" s="149"/>
      <c r="M29" s="148"/>
      <c r="N29" s="148"/>
      <c r="O29" s="148"/>
      <c r="P29" s="148">
        <f>M28+N28+O28+P28</f>
        <v>475.5</v>
      </c>
      <c r="Q29" s="148">
        <f t="shared" ref="Q29:AB29" si="25">N28+O28+P28+Q28</f>
        <v>489.5</v>
      </c>
      <c r="R29" s="148">
        <f t="shared" si="25"/>
        <v>508.5</v>
      </c>
      <c r="S29" s="148">
        <f t="shared" si="25"/>
        <v>506</v>
      </c>
      <c r="T29" s="148">
        <f t="shared" si="25"/>
        <v>492.5</v>
      </c>
      <c r="U29" s="148">
        <f t="shared" si="25"/>
        <v>453.5</v>
      </c>
      <c r="V29" s="148">
        <f t="shared" si="25"/>
        <v>408.5</v>
      </c>
      <c r="W29" s="148">
        <f t="shared" si="25"/>
        <v>367.5</v>
      </c>
      <c r="X29" s="148">
        <f t="shared" si="25"/>
        <v>355.5</v>
      </c>
      <c r="Y29" s="148">
        <f t="shared" si="25"/>
        <v>353</v>
      </c>
      <c r="Z29" s="148">
        <f t="shared" si="25"/>
        <v>372</v>
      </c>
      <c r="AA29" s="148">
        <f t="shared" si="25"/>
        <v>398</v>
      </c>
      <c r="AB29" s="148">
        <f t="shared" si="25"/>
        <v>448</v>
      </c>
      <c r="AC29" s="149"/>
      <c r="AD29" s="148"/>
      <c r="AE29" s="148"/>
      <c r="AF29" s="148"/>
      <c r="AG29" s="148">
        <f>AD28+AE28+AF28+AG28</f>
        <v>434</v>
      </c>
      <c r="AH29" s="148">
        <f t="shared" ref="AH29:AO29" si="26">AE28+AF28+AG28+AH28</f>
        <v>435.5</v>
      </c>
      <c r="AI29" s="148">
        <f t="shared" si="26"/>
        <v>459</v>
      </c>
      <c r="AJ29" s="148">
        <f t="shared" si="26"/>
        <v>459.5</v>
      </c>
      <c r="AK29" s="148">
        <f t="shared" si="26"/>
        <v>437</v>
      </c>
      <c r="AL29" s="148">
        <f t="shared" si="26"/>
        <v>432.5</v>
      </c>
      <c r="AM29" s="148">
        <f t="shared" si="26"/>
        <v>427</v>
      </c>
      <c r="AN29" s="148">
        <f t="shared" si="26"/>
        <v>415.5</v>
      </c>
      <c r="AO29" s="148">
        <f t="shared" si="26"/>
        <v>410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97" t="s">
        <v>105</v>
      </c>
      <c r="B30" s="150"/>
      <c r="C30" s="151" t="s">
        <v>106</v>
      </c>
      <c r="D30" s="152">
        <f>DIRECCIONALIDAD!J37/100</f>
        <v>0</v>
      </c>
      <c r="E30" s="151"/>
      <c r="F30" s="151" t="s">
        <v>107</v>
      </c>
      <c r="G30" s="152">
        <f>DIRECCIONALIDAD!J38/100</f>
        <v>0.81737193763919824</v>
      </c>
      <c r="H30" s="151"/>
      <c r="I30" s="151" t="s">
        <v>108</v>
      </c>
      <c r="J30" s="152">
        <f>DIRECCIONALIDAD!J39/100</f>
        <v>0.18262806236080176</v>
      </c>
      <c r="K30" s="153"/>
      <c r="L30" s="147"/>
      <c r="M30" s="150"/>
      <c r="N30" s="151"/>
      <c r="O30" s="151" t="s">
        <v>106</v>
      </c>
      <c r="P30" s="152">
        <f>DIRECCIONALIDAD!J40/100</f>
        <v>0</v>
      </c>
      <c r="Q30" s="151"/>
      <c r="R30" s="151"/>
      <c r="S30" s="151"/>
      <c r="T30" s="151" t="s">
        <v>107</v>
      </c>
      <c r="U30" s="152">
        <f>DIRECCIONALIDAD!J41/100</f>
        <v>0.78243512974051899</v>
      </c>
      <c r="V30" s="151"/>
      <c r="W30" s="151"/>
      <c r="X30" s="151"/>
      <c r="Y30" s="151" t="s">
        <v>108</v>
      </c>
      <c r="Z30" s="152">
        <f>DIRECCIONALIDAD!J42/100</f>
        <v>0.21756487025948104</v>
      </c>
      <c r="AA30" s="151"/>
      <c r="AB30" s="153"/>
      <c r="AC30" s="147"/>
      <c r="AD30" s="150"/>
      <c r="AE30" s="151" t="s">
        <v>106</v>
      </c>
      <c r="AF30" s="152">
        <f>DIRECCIONALIDAD!J43/100</f>
        <v>0</v>
      </c>
      <c r="AG30" s="151"/>
      <c r="AH30" s="151"/>
      <c r="AI30" s="151"/>
      <c r="AJ30" s="151" t="s">
        <v>107</v>
      </c>
      <c r="AK30" s="152">
        <f>DIRECCIONALIDAD!J44/100</f>
        <v>0.88771929824561402</v>
      </c>
      <c r="AL30" s="151"/>
      <c r="AM30" s="151"/>
      <c r="AN30" s="151" t="s">
        <v>108</v>
      </c>
      <c r="AO30" s="154">
        <f>DIRECCIONALIDAD!J45/100</f>
        <v>0.11228070175438595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161" t="s">
        <v>150</v>
      </c>
      <c r="B31" s="162">
        <f>MAX(B29:K29)</f>
        <v>457</v>
      </c>
      <c r="C31" s="151" t="s">
        <v>106</v>
      </c>
      <c r="D31" s="163">
        <f>+B31*D30</f>
        <v>0</v>
      </c>
      <c r="E31" s="151"/>
      <c r="F31" s="151" t="s">
        <v>107</v>
      </c>
      <c r="G31" s="163">
        <f>+B31*G30</f>
        <v>373.53897550111361</v>
      </c>
      <c r="H31" s="151"/>
      <c r="I31" s="151" t="s">
        <v>108</v>
      </c>
      <c r="J31" s="163">
        <f>+B31*J30</f>
        <v>83.461024498886403</v>
      </c>
      <c r="K31" s="153"/>
      <c r="L31" s="147"/>
      <c r="M31" s="162">
        <f>MAX(M29:AB29)</f>
        <v>508.5</v>
      </c>
      <c r="N31" s="151"/>
      <c r="O31" s="151" t="s">
        <v>106</v>
      </c>
      <c r="P31" s="164">
        <f>+M31*P30</f>
        <v>0</v>
      </c>
      <c r="Q31" s="151"/>
      <c r="R31" s="151"/>
      <c r="S31" s="151"/>
      <c r="T31" s="151" t="s">
        <v>107</v>
      </c>
      <c r="U31" s="164">
        <f>+M31*U30</f>
        <v>397.8682634730539</v>
      </c>
      <c r="V31" s="151"/>
      <c r="W31" s="151"/>
      <c r="X31" s="151"/>
      <c r="Y31" s="151" t="s">
        <v>108</v>
      </c>
      <c r="Z31" s="164">
        <f>+M31*Z30</f>
        <v>110.63173652694611</v>
      </c>
      <c r="AA31" s="151"/>
      <c r="AB31" s="153"/>
      <c r="AC31" s="147"/>
      <c r="AD31" s="162">
        <f>MAX(AD29:AO29)</f>
        <v>459.5</v>
      </c>
      <c r="AE31" s="151" t="s">
        <v>106</v>
      </c>
      <c r="AF31" s="163">
        <f>+AD31*AF30</f>
        <v>0</v>
      </c>
      <c r="AG31" s="151"/>
      <c r="AH31" s="151"/>
      <c r="AI31" s="151"/>
      <c r="AJ31" s="151" t="s">
        <v>107</v>
      </c>
      <c r="AK31" s="163">
        <f>+AD31*AK30</f>
        <v>407.90701754385964</v>
      </c>
      <c r="AL31" s="151"/>
      <c r="AM31" s="151"/>
      <c r="AN31" s="151" t="s">
        <v>108</v>
      </c>
      <c r="AO31" s="165">
        <f>+AD31*AO30</f>
        <v>51.592982456140348</v>
      </c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92"/>
      <c r="B32" s="147"/>
      <c r="C32" s="147"/>
      <c r="D32" s="147"/>
      <c r="E32" s="147"/>
      <c r="F32" s="147"/>
      <c r="G32" s="147"/>
      <c r="H32" s="147"/>
      <c r="I32" s="147"/>
      <c r="J32" s="147"/>
      <c r="K32" s="147"/>
      <c r="L32" s="147"/>
      <c r="M32" s="147"/>
      <c r="N32" s="147"/>
      <c r="O32" s="147"/>
      <c r="P32" s="147"/>
      <c r="Q32" s="147"/>
      <c r="R32" s="147"/>
      <c r="S32" s="147"/>
      <c r="T32" s="242" t="s">
        <v>102</v>
      </c>
      <c r="U32" s="242"/>
      <c r="V32" s="146" t="s">
        <v>109</v>
      </c>
      <c r="W32" s="147"/>
      <c r="X32" s="147"/>
      <c r="Y32" s="147"/>
      <c r="Z32" s="147"/>
      <c r="AA32" s="147"/>
      <c r="AB32" s="147"/>
      <c r="AC32" s="147"/>
      <c r="AD32" s="147"/>
      <c r="AE32" s="147"/>
      <c r="AF32" s="147"/>
      <c r="AG32" s="147"/>
      <c r="AH32" s="147"/>
      <c r="AI32" s="147"/>
      <c r="AJ32" s="147"/>
      <c r="AK32" s="147"/>
      <c r="AL32" s="147"/>
      <c r="AM32" s="147"/>
      <c r="AN32" s="147"/>
      <c r="AO32" s="147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ht="16.5" customHeight="1" x14ac:dyDescent="0.2">
      <c r="A33" s="100" t="s">
        <v>103</v>
      </c>
      <c r="B33" s="148">
        <f t="shared" ref="B33:K33" si="27">B13+B18+B23+B28</f>
        <v>553</v>
      </c>
      <c r="C33" s="148">
        <f t="shared" si="27"/>
        <v>586.5</v>
      </c>
      <c r="D33" s="148">
        <f t="shared" si="27"/>
        <v>570</v>
      </c>
      <c r="E33" s="148">
        <f t="shared" si="27"/>
        <v>576.5</v>
      </c>
      <c r="F33" s="148">
        <f t="shared" si="27"/>
        <v>560</v>
      </c>
      <c r="G33" s="148">
        <f t="shared" si="27"/>
        <v>528.5</v>
      </c>
      <c r="H33" s="148">
        <f t="shared" si="27"/>
        <v>532</v>
      </c>
      <c r="I33" s="148">
        <f t="shared" si="27"/>
        <v>544</v>
      </c>
      <c r="J33" s="148">
        <f t="shared" si="27"/>
        <v>545.5</v>
      </c>
      <c r="K33" s="148">
        <f t="shared" si="27"/>
        <v>530.5</v>
      </c>
      <c r="L33" s="149"/>
      <c r="M33" s="148">
        <f t="shared" ref="M33:AB33" si="28">M13+M18+M23+M28</f>
        <v>481</v>
      </c>
      <c r="N33" s="148">
        <f t="shared" si="28"/>
        <v>505</v>
      </c>
      <c r="O33" s="148">
        <f t="shared" si="28"/>
        <v>546.5</v>
      </c>
      <c r="P33" s="148">
        <f t="shared" si="28"/>
        <v>531.5</v>
      </c>
      <c r="Q33" s="148">
        <f t="shared" si="28"/>
        <v>580</v>
      </c>
      <c r="R33" s="148">
        <f t="shared" si="28"/>
        <v>495.5</v>
      </c>
      <c r="S33" s="148">
        <f t="shared" si="28"/>
        <v>512</v>
      </c>
      <c r="T33" s="148">
        <f t="shared" si="28"/>
        <v>481.5</v>
      </c>
      <c r="U33" s="148">
        <f t="shared" si="28"/>
        <v>457</v>
      </c>
      <c r="V33" s="148">
        <f t="shared" si="28"/>
        <v>413</v>
      </c>
      <c r="W33" s="148">
        <f t="shared" si="28"/>
        <v>394.5</v>
      </c>
      <c r="X33" s="148">
        <f t="shared" si="28"/>
        <v>415.5</v>
      </c>
      <c r="Y33" s="148">
        <f t="shared" si="28"/>
        <v>490.5</v>
      </c>
      <c r="Z33" s="148">
        <f t="shared" si="28"/>
        <v>457</v>
      </c>
      <c r="AA33" s="148">
        <f t="shared" si="28"/>
        <v>518</v>
      </c>
      <c r="AB33" s="148">
        <f t="shared" si="28"/>
        <v>518</v>
      </c>
      <c r="AC33" s="149"/>
      <c r="AD33" s="148">
        <f t="shared" ref="AD33:AO33" si="29">AD13+AD18+AD23+AD28</f>
        <v>483</v>
      </c>
      <c r="AE33" s="148">
        <f t="shared" si="29"/>
        <v>473.5</v>
      </c>
      <c r="AF33" s="148">
        <f t="shared" si="29"/>
        <v>508</v>
      </c>
      <c r="AG33" s="148">
        <f t="shared" si="29"/>
        <v>658.5</v>
      </c>
      <c r="AH33" s="148">
        <f t="shared" si="29"/>
        <v>538.5</v>
      </c>
      <c r="AI33" s="148">
        <f t="shared" si="29"/>
        <v>541.5</v>
      </c>
      <c r="AJ33" s="148">
        <f t="shared" si="29"/>
        <v>503.5</v>
      </c>
      <c r="AK33" s="148">
        <f t="shared" si="29"/>
        <v>517.5</v>
      </c>
      <c r="AL33" s="148">
        <f t="shared" si="29"/>
        <v>488</v>
      </c>
      <c r="AM33" s="148">
        <f t="shared" si="29"/>
        <v>480.5</v>
      </c>
      <c r="AN33" s="148">
        <f t="shared" si="29"/>
        <v>471</v>
      </c>
      <c r="AO33" s="148">
        <f t="shared" si="29"/>
        <v>448.5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ht="16.5" customHeight="1" x14ac:dyDescent="0.2">
      <c r="A34" s="100" t="s">
        <v>104</v>
      </c>
      <c r="B34" s="148"/>
      <c r="C34" s="148"/>
      <c r="D34" s="148"/>
      <c r="E34" s="148">
        <f>B33+C33+D33+E33</f>
        <v>2286</v>
      </c>
      <c r="F34" s="148">
        <f t="shared" ref="F34:K34" si="30">C33+D33+E33+F33</f>
        <v>2293</v>
      </c>
      <c r="G34" s="148">
        <f t="shared" si="30"/>
        <v>2235</v>
      </c>
      <c r="H34" s="148">
        <f t="shared" si="30"/>
        <v>2197</v>
      </c>
      <c r="I34" s="148">
        <f t="shared" si="30"/>
        <v>2164.5</v>
      </c>
      <c r="J34" s="148">
        <f t="shared" si="30"/>
        <v>2150</v>
      </c>
      <c r="K34" s="148">
        <f t="shared" si="30"/>
        <v>2152</v>
      </c>
      <c r="L34" s="149"/>
      <c r="M34" s="148"/>
      <c r="N34" s="148"/>
      <c r="O34" s="148"/>
      <c r="P34" s="148">
        <f>M33+N33+O33+P33</f>
        <v>2064</v>
      </c>
      <c r="Q34" s="148">
        <f t="shared" ref="Q34:AB34" si="31">N33+O33+P33+Q33</f>
        <v>2163</v>
      </c>
      <c r="R34" s="148">
        <f t="shared" si="31"/>
        <v>2153.5</v>
      </c>
      <c r="S34" s="148">
        <f t="shared" si="31"/>
        <v>2119</v>
      </c>
      <c r="T34" s="148">
        <f t="shared" si="31"/>
        <v>2069</v>
      </c>
      <c r="U34" s="148">
        <f t="shared" si="31"/>
        <v>1946</v>
      </c>
      <c r="V34" s="148">
        <f t="shared" si="31"/>
        <v>1863.5</v>
      </c>
      <c r="W34" s="148">
        <f t="shared" si="31"/>
        <v>1746</v>
      </c>
      <c r="X34" s="148">
        <f t="shared" si="31"/>
        <v>1680</v>
      </c>
      <c r="Y34" s="148">
        <f t="shared" si="31"/>
        <v>1713.5</v>
      </c>
      <c r="Z34" s="148">
        <f t="shared" si="31"/>
        <v>1757.5</v>
      </c>
      <c r="AA34" s="148">
        <f t="shared" si="31"/>
        <v>1881</v>
      </c>
      <c r="AB34" s="148">
        <f t="shared" si="31"/>
        <v>1983.5</v>
      </c>
      <c r="AC34" s="149"/>
      <c r="AD34" s="148"/>
      <c r="AE34" s="148"/>
      <c r="AF34" s="148"/>
      <c r="AG34" s="148">
        <f>AD33+AE33+AF33+AG33</f>
        <v>2123</v>
      </c>
      <c r="AH34" s="148">
        <f t="shared" ref="AH34:AO34" si="32">AE33+AF33+AG33+AH33</f>
        <v>2178.5</v>
      </c>
      <c r="AI34" s="148">
        <f t="shared" si="32"/>
        <v>2246.5</v>
      </c>
      <c r="AJ34" s="148">
        <f t="shared" si="32"/>
        <v>2242</v>
      </c>
      <c r="AK34" s="148">
        <f t="shared" si="32"/>
        <v>2101</v>
      </c>
      <c r="AL34" s="148">
        <f t="shared" si="32"/>
        <v>2050.5</v>
      </c>
      <c r="AM34" s="148">
        <f t="shared" si="32"/>
        <v>1989.5</v>
      </c>
      <c r="AN34" s="148">
        <f t="shared" si="32"/>
        <v>1957</v>
      </c>
      <c r="AO34" s="148">
        <f t="shared" si="32"/>
        <v>1888</v>
      </c>
      <c r="AP34" s="101"/>
      <c r="AQ34" s="101"/>
      <c r="AR34" s="101"/>
      <c r="AS34" s="101"/>
      <c r="AT34" s="101"/>
      <c r="AU34" s="101"/>
      <c r="AV34" s="101"/>
      <c r="AW34" s="101"/>
      <c r="AX34" s="101"/>
      <c r="AY34" s="101"/>
      <c r="AZ34" s="101"/>
      <c r="BA34" s="101"/>
      <c r="BB34" s="101"/>
      <c r="BC34" s="101"/>
      <c r="BD34" s="101"/>
      <c r="BE34" s="101"/>
      <c r="BF34" s="101"/>
      <c r="BG34" s="101"/>
      <c r="BH34" s="101"/>
      <c r="BI34" s="101"/>
      <c r="BJ34" s="101"/>
      <c r="BK34" s="101"/>
      <c r="BL34" s="101"/>
      <c r="BM34" s="101"/>
      <c r="BN34" s="101"/>
      <c r="BO34" s="101"/>
      <c r="BP34" s="101"/>
      <c r="BQ34" s="101"/>
      <c r="BR34" s="101"/>
      <c r="BS34" s="101"/>
      <c r="BT34" s="101"/>
      <c r="BU34" s="101"/>
      <c r="BV34" s="101"/>
      <c r="BW34" s="101"/>
      <c r="BX34" s="101"/>
      <c r="BY34" s="101"/>
      <c r="BZ34" s="101"/>
      <c r="CA34" s="101"/>
      <c r="CB34" s="101"/>
      <c r="CC34" s="101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92"/>
      <c r="L36" s="92"/>
      <c r="M36" s="92"/>
      <c r="N36" s="92"/>
      <c r="O36" s="92"/>
      <c r="P36" s="92"/>
      <c r="Q36" s="243"/>
      <c r="R36" s="243"/>
      <c r="S36" s="243"/>
      <c r="T36" s="243"/>
      <c r="U36" s="243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101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9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10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  <row r="83" spans="1:81" x14ac:dyDescent="0.2">
      <c r="A83" s="92"/>
      <c r="B83" s="92"/>
      <c r="C83" s="92"/>
      <c r="D83" s="92"/>
      <c r="E83" s="92"/>
      <c r="F83" s="92"/>
      <c r="G83" s="92"/>
      <c r="H83" s="92"/>
      <c r="I83" s="92"/>
      <c r="J83" s="92"/>
      <c r="K83" s="92"/>
      <c r="L83" s="92"/>
      <c r="M83" s="92"/>
      <c r="N83" s="92"/>
      <c r="O83" s="92"/>
      <c r="P83" s="92"/>
      <c r="Q83" s="92"/>
      <c r="R83" s="92"/>
      <c r="S83" s="92"/>
      <c r="T83" s="92"/>
      <c r="U83" s="92"/>
      <c r="V83" s="92"/>
      <c r="W83" s="92"/>
      <c r="X83" s="92"/>
      <c r="Y83" s="92"/>
      <c r="Z83" s="92"/>
      <c r="AA83" s="92"/>
      <c r="AB83" s="92"/>
      <c r="AC83" s="92"/>
      <c r="AD83" s="92"/>
      <c r="AE83" s="92"/>
      <c r="AF83" s="92"/>
      <c r="AG83" s="92"/>
      <c r="AH83" s="92"/>
      <c r="AI83" s="92"/>
      <c r="AJ83" s="92"/>
      <c r="AK83" s="92"/>
      <c r="AL83" s="92"/>
      <c r="AM83" s="92"/>
      <c r="AN83" s="92"/>
      <c r="AO83" s="92"/>
      <c r="AP83" s="92"/>
      <c r="AQ83" s="92"/>
      <c r="AR83" s="92"/>
      <c r="AS83" s="92"/>
      <c r="AT83" s="92"/>
      <c r="AU83" s="92"/>
      <c r="AV83" s="92"/>
      <c r="AW83" s="92"/>
      <c r="AX83" s="92"/>
      <c r="AY83" s="92"/>
      <c r="AZ83" s="92"/>
      <c r="BA83" s="92"/>
      <c r="BB83" s="92"/>
      <c r="BC83" s="92"/>
      <c r="BD83" s="92"/>
      <c r="BE83" s="92"/>
      <c r="BF83" s="92"/>
      <c r="BG83" s="92"/>
      <c r="BH83" s="92"/>
      <c r="BI83" s="92"/>
      <c r="BJ83" s="92"/>
      <c r="BK83" s="92"/>
      <c r="BL83" s="92"/>
      <c r="BM83" s="92"/>
      <c r="BN83" s="92"/>
      <c r="BO83" s="92"/>
      <c r="BP83" s="92"/>
      <c r="BQ83" s="92"/>
      <c r="BR83" s="92"/>
      <c r="BS83" s="92"/>
      <c r="BT83" s="92"/>
      <c r="BU83" s="92"/>
      <c r="BV83" s="92"/>
      <c r="BW83" s="92"/>
      <c r="BX83" s="92"/>
      <c r="BY83" s="92"/>
      <c r="BZ83" s="92"/>
      <c r="CA83" s="92"/>
      <c r="CB83" s="92"/>
      <c r="CC83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32:U32"/>
    <mergeCell ref="Q36:U36"/>
    <mergeCell ref="O8:S8"/>
    <mergeCell ref="AH8:AI8"/>
    <mergeCell ref="AJ8:AM8"/>
    <mergeCell ref="T12:U12"/>
    <mergeCell ref="T17:U17"/>
    <mergeCell ref="T22:U22"/>
    <mergeCell ref="T27:U27"/>
  </mergeCells>
  <pageMargins left="7.874015748031496E-2" right="0.51181102362204722" top="0.31496062992125984" bottom="0.31496062992125984" header="0.31496062992125984" footer="0.31496062992125984"/>
  <pageSetup scale="60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G-2</vt:lpstr>
      <vt:lpstr>G-3</vt:lpstr>
      <vt:lpstr>G-4</vt:lpstr>
      <vt:lpstr>G-Totales</vt:lpstr>
      <vt:lpstr>DIRECCIONALIDAD</vt:lpstr>
      <vt:lpstr>DIAGRAMA DE VOL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ING-PLANEAMIENTO</cp:lastModifiedBy>
  <cp:lastPrinted>2014-04-03T20:32:31Z</cp:lastPrinted>
  <dcterms:created xsi:type="dcterms:W3CDTF">1998-04-02T13:38:56Z</dcterms:created>
  <dcterms:modified xsi:type="dcterms:W3CDTF">2016-04-07T16:02:51Z</dcterms:modified>
</cp:coreProperties>
</file>